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Reenumerar\"/>
    </mc:Choice>
  </mc:AlternateContent>
  <bookViews>
    <workbookView xWindow="-15" yWindow="3975" windowWidth="19230" windowHeight="3990"/>
  </bookViews>
  <sheets>
    <sheet name="1.3.1-22" sheetId="11" r:id="rId1"/>
    <sheet name="Hoja1" sheetId="24" r:id="rId2"/>
  </sheets>
  <definedNames>
    <definedName name="_xlnm.Print_Area" localSheetId="0">'1.3.1-22'!#REF!</definedName>
    <definedName name="OLE_LINK1" localSheetId="0">'1.3.1-22'!#REF!</definedName>
  </definedNames>
  <calcPr calcId="152511"/>
</workbook>
</file>

<file path=xl/calcChain.xml><?xml version="1.0" encoding="utf-8"?>
<calcChain xmlns="http://schemas.openxmlformats.org/spreadsheetml/2006/main">
  <c r="M16" i="11" l="1"/>
  <c r="M15" i="11"/>
  <c r="M14" i="11"/>
  <c r="M13" i="11"/>
  <c r="M12" i="11"/>
  <c r="M11" i="11"/>
  <c r="M10" i="11"/>
  <c r="M9" i="11"/>
  <c r="I17" i="11"/>
  <c r="J9" i="11"/>
  <c r="J10" i="11"/>
  <c r="J11" i="11"/>
  <c r="J12" i="11"/>
  <c r="J13" i="11"/>
  <c r="J14" i="11"/>
  <c r="J15" i="11"/>
  <c r="J16" i="11"/>
  <c r="J8" i="11"/>
  <c r="G9" i="11"/>
  <c r="G10" i="11"/>
  <c r="G11" i="11"/>
  <c r="G12" i="11"/>
  <c r="G13" i="11"/>
  <c r="G14" i="11"/>
  <c r="G15" i="11"/>
  <c r="G16" i="11"/>
  <c r="G8" i="11"/>
  <c r="M8" i="11" l="1"/>
  <c r="F17" i="11"/>
  <c r="C16" i="11"/>
  <c r="C15" i="11"/>
  <c r="C14" i="11"/>
  <c r="C13" i="11"/>
  <c r="C12" i="11"/>
  <c r="C11" i="11"/>
  <c r="C10" i="11"/>
  <c r="C9" i="11"/>
  <c r="C8" i="11"/>
  <c r="C17" i="11" l="1"/>
  <c r="C22" i="11"/>
  <c r="D22" i="11" s="1"/>
  <c r="D9" i="11"/>
  <c r="C26" i="11"/>
  <c r="D26" i="11" s="1"/>
  <c r="D13" i="11"/>
  <c r="C24" i="11"/>
  <c r="D24" i="11" s="1"/>
  <c r="D11" i="11"/>
  <c r="C28" i="11"/>
  <c r="D28" i="11" s="1"/>
  <c r="D15" i="11"/>
  <c r="C21" i="11"/>
  <c r="D21" i="11" s="1"/>
  <c r="D8" i="11"/>
  <c r="D10" i="11"/>
  <c r="C23" i="11"/>
  <c r="D23" i="11" s="1"/>
  <c r="D12" i="11"/>
  <c r="C25" i="11"/>
  <c r="D25" i="11" s="1"/>
  <c r="D14" i="11"/>
  <c r="C27" i="11"/>
  <c r="D27" i="11" s="1"/>
  <c r="D16" i="11"/>
  <c r="C29" i="11"/>
  <c r="D29" i="11" s="1"/>
  <c r="K17" i="11"/>
  <c r="H17" i="11"/>
  <c r="J17" i="11" s="1"/>
  <c r="E17" i="11"/>
  <c r="G17" i="11" s="1"/>
  <c r="B17" i="11"/>
  <c r="D17" i="11" l="1"/>
  <c r="M17" i="11"/>
  <c r="C30" i="11"/>
  <c r="D30" i="11" s="1"/>
</calcChain>
</file>

<file path=xl/sharedStrings.xml><?xml version="1.0" encoding="utf-8"?>
<sst xmlns="http://schemas.openxmlformats.org/spreadsheetml/2006/main" count="36" uniqueCount="21">
  <si>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</si>
  <si>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</si>
  <si>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</si>
  <si>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</si>
  <si>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</si>
  <si>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</si>
  <si>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</si>
  <si>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</si>
  <si>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</si>
  <si>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</si>
  <si>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del azúcar</t>
  </si>
  <si>
    <t>Otras FEAGA</t>
  </si>
  <si>
    <t>Ayudas por superficie y ayudas disociadas</t>
  </si>
  <si>
    <t>Sector del viñedo</t>
  </si>
  <si>
    <t>%Var</t>
  </si>
  <si>
    <t>CES. Informe de Situación Económica y Social de Castilla y León en 2016</t>
  </si>
  <si>
    <t>Principales ayudas a la agricultura finaciadas por el FEAGA, 2016</t>
  </si>
  <si>
    <t xml:space="preserve">                 En "otras FEAGA" se incluyen las ayudas al sector frutas y hortalizas, apicultura, almacenamiento privado y leche escolar.</t>
  </si>
  <si>
    <t>Fuente: Consejería de Agricultura y Ganadería de la Junta de Castilla y León</t>
  </si>
  <si>
    <t>Notas:    Los datos se refieren a la anualidad correspondiente.</t>
  </si>
  <si>
    <t>Cuadro 1.3.1-22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</si>
</sst>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sz val="10.5"/>
      <color theme="1"/>
      <name val="Myriad Pro"/>
      <family val="2"/>
    </font>
    <font>
      <b/>
      <sz val="11"/>
      <color theme="1"/>
      <name val="Myriad Pro"/>
      <family val="2"/>
    </font>
    <font>
      <sz val="10"/>
      <color theme="1"/>
      <name val="Myriad Pro"/>
      <family val="2"/>
    </font>
    <font>
      <sz val="10"/>
      <color theme="0"/>
      <name val="Myriad Pro"/>
      <family val="2"/>
    </font>
    <font>
      <sz val="11"/>
      <color theme="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42">
    <xf numFmtId="0" fontId="0" fillId="0" borderId="0" xfId="0"/>
    <xf numFmtId="0" fontId="0" fillId="0" borderId="0" xfId="0"/>
    <xf numFmtId="0" fontId="3" fillId="0" borderId="0" xfId="0" applyFont="1"/>
    <xf numFmtId="4" fontId="0" fillId="0" borderId="0" xfId="0" applyNumberFormat="1"/>
    <xf numFmtId="0" fontId="4" fillId="3" borderId="0" xfId="2" applyFont="1" applyAlignment="1"/>
    <xf numFmtId="0" fontId="5" fillId="0" borderId="0" xfId="0" applyFont="1"/>
    <xf numFmtId="0" fontId="6" fillId="0" borderId="0" xfId="0" applyFont="1"/>
    <xf numFmtId="0" fontId="7" fillId="2" borderId="0" xfId="1" applyFont="1" applyAlignment="1"/>
    <xf numFmtId="0" fontId="8" fillId="0" borderId="0" xfId="0" applyFont="1"/>
    <xf numFmtId="0" fontId="8" fillId="0" borderId="1" xfId="0" applyFont="1" applyBorder="1"/>
    <xf numFmtId="0" fontId="8" fillId="2" borderId="1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indent="1"/>
    </xf>
    <xf numFmtId="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 indent="1"/>
    </xf>
    <xf numFmtId="0" fontId="8" fillId="5" borderId="0" xfId="0" applyFont="1" applyFill="1" applyBorder="1" applyAlignment="1">
      <alignment horizontal="left" indent="1"/>
    </xf>
    <xf numFmtId="4" fontId="8" fillId="5" borderId="0" xfId="0" applyNumberFormat="1" applyFont="1" applyFill="1" applyBorder="1" applyAlignment="1">
      <alignment horizontal="right"/>
    </xf>
    <xf numFmtId="164" fontId="8" fillId="5" borderId="0" xfId="0" applyNumberFormat="1" applyFont="1" applyFill="1" applyBorder="1" applyAlignment="1">
      <alignment horizontal="right"/>
    </xf>
    <xf numFmtId="4" fontId="8" fillId="5" borderId="0" xfId="0" applyNumberFormat="1" applyFont="1" applyFill="1" applyBorder="1" applyAlignment="1">
      <alignment horizontal="right" indent="1"/>
    </xf>
    <xf numFmtId="0" fontId="8" fillId="4" borderId="2" xfId="3" applyFont="1" applyFill="1" applyBorder="1" applyAlignment="1">
      <alignment horizontal="left" indent="1"/>
    </xf>
    <xf numFmtId="4" fontId="8" fillId="4" borderId="2" xfId="3" applyNumberFormat="1" applyFont="1" applyFill="1" applyBorder="1" applyAlignment="1">
      <alignment horizontal="right"/>
    </xf>
    <xf numFmtId="164" fontId="8" fillId="4" borderId="2" xfId="3" applyNumberFormat="1" applyFont="1" applyFill="1" applyBorder="1" applyAlignment="1">
      <alignment horizontal="right"/>
    </xf>
    <xf numFmtId="4" fontId="8" fillId="4" borderId="2" xfId="3" applyNumberFormat="1" applyFont="1" applyFill="1" applyBorder="1" applyAlignment="1">
      <alignment horizontal="right" indent="1"/>
    </xf>
    <xf numFmtId="4" fontId="5" fillId="0" borderId="0" xfId="0" applyNumberFormat="1" applyFont="1"/>
    <xf numFmtId="0" fontId="8" fillId="2" borderId="0" xfId="1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3" fontId="8" fillId="0" borderId="0" xfId="0" applyNumberFormat="1" applyFont="1" applyAlignment="1">
      <alignment horizontal="right" vertical="center" indent="3"/>
    </xf>
    <xf numFmtId="4" fontId="8" fillId="0" borderId="0" xfId="0" applyNumberFormat="1" applyFont="1" applyAlignment="1">
      <alignment horizontal="right" vertical="center" indent="3"/>
    </xf>
    <xf numFmtId="164" fontId="8" fillId="5" borderId="3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164" fontId="8" fillId="0" borderId="0" xfId="0" applyNumberFormat="1" applyFont="1" applyAlignment="1">
      <alignment horizontal="right" vertical="center"/>
    </xf>
    <xf numFmtId="164" fontId="8" fillId="5" borderId="0" xfId="0" applyNumberFormat="1" applyFont="1" applyFill="1" applyAlignment="1">
      <alignment horizontal="right" vertical="center"/>
    </xf>
    <xf numFmtId="0" fontId="8" fillId="4" borderId="0" xfId="3" applyFont="1" applyAlignment="1">
      <alignment horizontal="left" vertical="center" indent="1"/>
    </xf>
    <xf numFmtId="3" fontId="8" fillId="4" borderId="0" xfId="3" applyNumberFormat="1" applyFont="1" applyAlignment="1">
      <alignment horizontal="right" vertical="center" indent="3"/>
    </xf>
    <xf numFmtId="164" fontId="8" fillId="4" borderId="1" xfId="3" applyNumberFormat="1" applyFont="1" applyBorder="1" applyAlignment="1">
      <alignment horizontal="right" vertical="center"/>
    </xf>
    <xf numFmtId="2" fontId="5" fillId="0" borderId="0" xfId="0" applyNumberFormat="1" applyFont="1"/>
    <xf numFmtId="0" fontId="10" fillId="3" borderId="0" xfId="2" applyFont="1" applyAlignment="1"/>
    <xf numFmtId="0" fontId="9" fillId="3" borderId="0" xfId="2" applyFont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9" fillId="3" borderId="0" xfId="2" applyFont="1" applyAlignment="1">
      <alignment horizontal="center" vertical="center"/>
    </xf>
    <xf numFmtId="0" fontId="9" fillId="3" borderId="0" xfId="2" applyFont="1" applyAlignment="1">
      <alignment horizontal="center"/>
    </xf>
    <xf numFmtId="0" fontId="9" fillId="3" borderId="4" xfId="2" applyFont="1" applyBorder="1" applyAlignment="1">
      <alignment horizontal="center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7"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#,##0.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133" displayName="Tabla133" ref="A21:D30" headerRowCount="0" totalsRowShown="0" headerRowDxfId="6" dataDxfId="5">
  <tableColumns count="4">
    <tableColumn id="1" name="Columna1" dataDxfId="4"/>
    <tableColumn id="2" name="Columna2" dataDxfId="3"/>
    <tableColumn id="4" name="Columna4" dataDxfId="2">
      <calculatedColumnFormula>C8+F8+I8+L8</calculatedColumnFormula>
    </tableColumn>
    <tableColumn id="3" name="Columna3" headerRowDxfId="1" dataDxfId="0">
      <calculatedColumnFormula>(Tabla133[[#This Row],[Columna4]]/Tabla133[[#This Row],[Columna2]]*100)-100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Normal="100" workbookViewId="0">
      <selection activeCell="I26" sqref="I26"/>
    </sheetView>
  </sheetViews>
  <sheetFormatPr baseColWidth="10" defaultRowHeight="15" x14ac:dyDescent="0.25"/>
  <cols>
    <col min="1" max="1" width="12.140625" customWidth="1"/>
    <col min="2" max="2" width="15.140625" style="1" customWidth="1"/>
    <col min="3" max="3" width="17.28515625" style="2" bestFit="1" customWidth="1"/>
    <col min="4" max="4" width="7.140625" style="2" customWidth="1"/>
    <col min="5" max="5" width="15.140625" style="2" customWidth="1"/>
    <col min="6" max="6" width="15.140625" customWidth="1"/>
    <col min="7" max="7" width="7.42578125" style="1" customWidth="1"/>
    <col min="8" max="8" width="15.140625" style="1" customWidth="1"/>
    <col min="9" max="9" width="15.140625" customWidth="1"/>
    <col min="10" max="10" width="7.42578125" style="1" customWidth="1"/>
    <col min="11" max="11" width="15.140625" style="1" customWidth="1"/>
    <col min="12" max="12" width="15.140625" customWidth="1"/>
    <col min="13" max="13" width="7.42578125" customWidth="1"/>
    <col min="14" max="14" width="11.7109375" bestFit="1" customWidth="1"/>
    <col min="17" max="17" width="22.42578125" customWidth="1"/>
    <col min="18" max="18" width="17.5703125" customWidth="1"/>
  </cols>
  <sheetData>
    <row r="1" spans="1:13" x14ac:dyDescent="0.25">
      <c r="A1" s="36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5"/>
      <c r="B2" s="5"/>
      <c r="C2" s="6"/>
      <c r="D2" s="6"/>
      <c r="E2" s="6"/>
      <c r="F2" s="5"/>
      <c r="G2" s="5"/>
      <c r="H2" s="5"/>
      <c r="I2" s="5"/>
      <c r="J2" s="5"/>
      <c r="K2" s="5"/>
      <c r="L2" s="5"/>
      <c r="M2" s="5"/>
    </row>
    <row r="3" spans="1:13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7" t="s">
        <v>16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5"/>
      <c r="B5" s="5"/>
      <c r="C5" s="6"/>
      <c r="D5" s="6"/>
      <c r="E5" s="6"/>
      <c r="F5" s="5"/>
      <c r="G5" s="5"/>
      <c r="H5" s="5"/>
      <c r="I5" s="5"/>
      <c r="J5" s="5"/>
      <c r="K5" s="5"/>
      <c r="L5" s="5"/>
      <c r="M5" s="5"/>
    </row>
    <row r="6" spans="1:13" ht="27.75" customHeight="1" x14ac:dyDescent="0.25">
      <c r="A6" s="8"/>
      <c r="B6" s="37" t="s">
        <v>12</v>
      </c>
      <c r="C6" s="37"/>
      <c r="D6" s="37" t="s">
        <v>14</v>
      </c>
      <c r="E6" s="39" t="s">
        <v>10</v>
      </c>
      <c r="F6" s="39"/>
      <c r="G6" s="37" t="s">
        <v>14</v>
      </c>
      <c r="H6" s="39" t="s">
        <v>13</v>
      </c>
      <c r="I6" s="39"/>
      <c r="J6" s="37" t="s">
        <v>14</v>
      </c>
      <c r="K6" s="39" t="s">
        <v>11</v>
      </c>
      <c r="L6" s="39"/>
      <c r="M6" s="37" t="s">
        <v>14</v>
      </c>
    </row>
    <row r="7" spans="1:13" ht="15.75" thickBot="1" x14ac:dyDescent="0.3">
      <c r="A7" s="9"/>
      <c r="B7" s="10">
        <v>2015</v>
      </c>
      <c r="C7" s="10">
        <v>2016</v>
      </c>
      <c r="D7" s="38"/>
      <c r="E7" s="10">
        <v>2015</v>
      </c>
      <c r="F7" s="10">
        <v>2016</v>
      </c>
      <c r="G7" s="38"/>
      <c r="H7" s="10">
        <v>2015</v>
      </c>
      <c r="I7" s="10">
        <v>2016</v>
      </c>
      <c r="J7" s="38"/>
      <c r="K7" s="10">
        <v>2015</v>
      </c>
      <c r="L7" s="10">
        <v>2016</v>
      </c>
      <c r="M7" s="38"/>
    </row>
    <row r="8" spans="1:13" x14ac:dyDescent="0.25">
      <c r="A8" s="11" t="s">
        <v>1</v>
      </c>
      <c r="B8" s="12">
        <v>53623784.859999992</v>
      </c>
      <c r="C8" s="12">
        <f>2298369.68+65099868.6</f>
        <v>67398238.280000001</v>
      </c>
      <c r="D8" s="13">
        <f>(C8/B8*100)-100</f>
        <v>25.687208495189424</v>
      </c>
      <c r="E8" s="12">
        <v>510543.65</v>
      </c>
      <c r="F8" s="12">
        <v>34715.71</v>
      </c>
      <c r="G8" s="13">
        <f>(F8/E8*100)-100</f>
        <v>-93.200246443178756</v>
      </c>
      <c r="H8" s="12">
        <v>39020.480000000003</v>
      </c>
      <c r="I8" s="12">
        <v>35152</v>
      </c>
      <c r="J8" s="13">
        <f>(I8/H8*100)-100</f>
        <v>-9.9139733801327026</v>
      </c>
      <c r="K8" s="14">
        <v>80203.03</v>
      </c>
      <c r="L8" s="14">
        <v>163974.78999999998</v>
      </c>
      <c r="M8" s="13">
        <f>(L8/K8*100)-100</f>
        <v>104.44961992084339</v>
      </c>
    </row>
    <row r="9" spans="1:13" x14ac:dyDescent="0.25">
      <c r="A9" s="15" t="s">
        <v>2</v>
      </c>
      <c r="B9" s="16">
        <v>94164534.189999998</v>
      </c>
      <c r="C9" s="16">
        <f>7064633.61+122102353.49</f>
        <v>129166987.09999999</v>
      </c>
      <c r="D9" s="17">
        <f t="shared" ref="D9:D17" si="0">(C9/B9*100)-100</f>
        <v>37.171588232331686</v>
      </c>
      <c r="E9" s="16">
        <v>449253.37</v>
      </c>
      <c r="F9" s="16">
        <v>11687.83</v>
      </c>
      <c r="G9" s="17">
        <f t="shared" ref="G9:G17" si="1">(F9/E9*100)-100</f>
        <v>-97.398387907474131</v>
      </c>
      <c r="H9" s="16">
        <v>4885262.3</v>
      </c>
      <c r="I9" s="16">
        <v>8633785.9299999997</v>
      </c>
      <c r="J9" s="17">
        <f t="shared" ref="J9:J17" si="2">(I9/H9*100)-100</f>
        <v>76.731266405081243</v>
      </c>
      <c r="K9" s="18">
        <v>348253.99</v>
      </c>
      <c r="L9" s="18">
        <v>272570.65999999997</v>
      </c>
      <c r="M9" s="17">
        <f t="shared" ref="M9:M17" si="3">(L9/K9*100)-100</f>
        <v>-21.732221933767377</v>
      </c>
    </row>
    <row r="10" spans="1:13" x14ac:dyDescent="0.25">
      <c r="A10" s="11" t="s">
        <v>3</v>
      </c>
      <c r="B10" s="12">
        <v>71552348</v>
      </c>
      <c r="C10" s="12">
        <f>5475802.1+84804996.2</f>
        <v>90280798.299999997</v>
      </c>
      <c r="D10" s="13">
        <f t="shared" si="0"/>
        <v>26.174473407916679</v>
      </c>
      <c r="E10" s="12">
        <v>1016752.42</v>
      </c>
      <c r="F10" s="12">
        <v>19118.22</v>
      </c>
      <c r="G10" s="13">
        <f t="shared" si="1"/>
        <v>-98.119677944803911</v>
      </c>
      <c r="H10" s="12">
        <v>843517.07999999984</v>
      </c>
      <c r="I10" s="12">
        <v>1422736.48</v>
      </c>
      <c r="J10" s="13">
        <f t="shared" si="2"/>
        <v>68.66718098938793</v>
      </c>
      <c r="K10" s="14">
        <v>405160.57</v>
      </c>
      <c r="L10" s="14">
        <v>423247.72000000009</v>
      </c>
      <c r="M10" s="13">
        <f t="shared" si="3"/>
        <v>4.4641930482031142</v>
      </c>
    </row>
    <row r="11" spans="1:13" x14ac:dyDescent="0.25">
      <c r="A11" s="15" t="s">
        <v>4</v>
      </c>
      <c r="B11" s="16">
        <v>78658695.129999995</v>
      </c>
      <c r="C11" s="16">
        <f>6578190.07+89070160.3</f>
        <v>95648350.370000005</v>
      </c>
      <c r="D11" s="17">
        <f t="shared" si="0"/>
        <v>21.599208087447977</v>
      </c>
      <c r="E11" s="16">
        <v>515467.77</v>
      </c>
      <c r="F11" s="16">
        <v>7600.53</v>
      </c>
      <c r="G11" s="17">
        <f t="shared" si="1"/>
        <v>-98.525508200056819</v>
      </c>
      <c r="H11" s="16">
        <v>8171.62</v>
      </c>
      <c r="I11" s="16">
        <v>0</v>
      </c>
      <c r="J11" s="17">
        <f t="shared" si="2"/>
        <v>-100</v>
      </c>
      <c r="K11" s="18">
        <v>52750.1</v>
      </c>
      <c r="L11" s="18">
        <v>58925.180000000051</v>
      </c>
      <c r="M11" s="17">
        <f t="shared" si="3"/>
        <v>11.706290604188524</v>
      </c>
    </row>
    <row r="12" spans="1:13" x14ac:dyDescent="0.25">
      <c r="A12" s="11" t="s">
        <v>5</v>
      </c>
      <c r="B12" s="12">
        <v>94298881.339999989</v>
      </c>
      <c r="C12" s="12">
        <f>2784034.47+119141906.39</f>
        <v>121925940.86</v>
      </c>
      <c r="D12" s="13">
        <f t="shared" si="0"/>
        <v>29.297335373883271</v>
      </c>
      <c r="E12" s="12">
        <v>449565.57</v>
      </c>
      <c r="F12" s="12">
        <v>19752.04</v>
      </c>
      <c r="G12" s="13">
        <f t="shared" si="1"/>
        <v>-95.606416211988829</v>
      </c>
      <c r="H12" s="12">
        <v>7500</v>
      </c>
      <c r="I12" s="12">
        <v>5876</v>
      </c>
      <c r="J12" s="13">
        <f t="shared" si="2"/>
        <v>-21.653333333333336</v>
      </c>
      <c r="K12" s="14">
        <v>1488067.6300000001</v>
      </c>
      <c r="L12" s="14">
        <v>1485748.68</v>
      </c>
      <c r="M12" s="13">
        <f t="shared" si="3"/>
        <v>-0.15583633117536522</v>
      </c>
    </row>
    <row r="13" spans="1:13" x14ac:dyDescent="0.25">
      <c r="A13" s="15" t="s">
        <v>6</v>
      </c>
      <c r="B13" s="16">
        <v>52430675.239999995</v>
      </c>
      <c r="C13" s="16">
        <f>3144403.13+63355020.03</f>
        <v>66499423.160000004</v>
      </c>
      <c r="D13" s="17">
        <f t="shared" si="0"/>
        <v>26.83304736321</v>
      </c>
      <c r="E13" s="16">
        <v>351735.21</v>
      </c>
      <c r="F13" s="16">
        <v>22603.34</v>
      </c>
      <c r="G13" s="17">
        <f t="shared" si="1"/>
        <v>-93.573762490255092</v>
      </c>
      <c r="H13" s="16">
        <v>272227.19</v>
      </c>
      <c r="I13" s="16">
        <v>220798.22</v>
      </c>
      <c r="J13" s="17">
        <f t="shared" si="2"/>
        <v>-18.891929935433708</v>
      </c>
      <c r="K13" s="18">
        <v>302035.82</v>
      </c>
      <c r="L13" s="18">
        <v>258320.20999999985</v>
      </c>
      <c r="M13" s="17">
        <f t="shared" si="3"/>
        <v>-14.473650840486457</v>
      </c>
    </row>
    <row r="14" spans="1:13" x14ac:dyDescent="0.25">
      <c r="A14" s="11" t="s">
        <v>7</v>
      </c>
      <c r="B14" s="12">
        <v>54233711</v>
      </c>
      <c r="C14" s="12">
        <f>2618063.86+63925433.24</f>
        <v>66543497.100000001</v>
      </c>
      <c r="D14" s="13">
        <f t="shared" si="0"/>
        <v>22.697665110912297</v>
      </c>
      <c r="E14" s="12">
        <v>63571.7</v>
      </c>
      <c r="F14" s="12">
        <v>5115.67</v>
      </c>
      <c r="G14" s="13">
        <f t="shared" si="1"/>
        <v>-91.952913010034337</v>
      </c>
      <c r="H14" s="12">
        <v>52786</v>
      </c>
      <c r="I14" s="12">
        <v>57864.89</v>
      </c>
      <c r="J14" s="13">
        <f t="shared" si="2"/>
        <v>9.6216610464896064</v>
      </c>
      <c r="K14" s="14">
        <v>38685.949999999997</v>
      </c>
      <c r="L14" s="14">
        <v>134273.04999999999</v>
      </c>
      <c r="M14" s="13">
        <f t="shared" si="3"/>
        <v>247.08479435040374</v>
      </c>
    </row>
    <row r="15" spans="1:13" x14ac:dyDescent="0.25">
      <c r="A15" s="15" t="s">
        <v>8</v>
      </c>
      <c r="B15" s="16">
        <v>93262643.449999988</v>
      </c>
      <c r="C15" s="16">
        <f>11098332.66+101345012.26</f>
        <v>112443344.92</v>
      </c>
      <c r="D15" s="17">
        <f t="shared" si="0"/>
        <v>20.566328339474069</v>
      </c>
      <c r="E15" s="16">
        <v>2004713.28</v>
      </c>
      <c r="F15" s="16">
        <v>87172.26</v>
      </c>
      <c r="G15" s="17">
        <f t="shared" si="1"/>
        <v>-95.651634531996521</v>
      </c>
      <c r="H15" s="16">
        <v>10689185.52</v>
      </c>
      <c r="I15" s="16">
        <v>18537442.59</v>
      </c>
      <c r="J15" s="17">
        <f t="shared" si="2"/>
        <v>73.4224048718728</v>
      </c>
      <c r="K15" s="18">
        <v>700510.67</v>
      </c>
      <c r="L15" s="18">
        <v>679626.62999999989</v>
      </c>
      <c r="M15" s="17">
        <f t="shared" si="3"/>
        <v>-2.9812593718237252</v>
      </c>
    </row>
    <row r="16" spans="1:13" x14ac:dyDescent="0.25">
      <c r="A16" s="11" t="s">
        <v>9</v>
      </c>
      <c r="B16" s="12">
        <v>71102454.519999996</v>
      </c>
      <c r="C16" s="12">
        <f>5706054.04+78673414.47</f>
        <v>84379468.510000005</v>
      </c>
      <c r="D16" s="13">
        <f t="shared" si="0"/>
        <v>18.673074058597223</v>
      </c>
      <c r="E16" s="12">
        <v>606285.61</v>
      </c>
      <c r="F16" s="12">
        <v>68871.539999999994</v>
      </c>
      <c r="G16" s="13">
        <f t="shared" si="1"/>
        <v>-88.640413220429224</v>
      </c>
      <c r="H16" s="12">
        <v>936478.06</v>
      </c>
      <c r="I16" s="12">
        <v>742848.14</v>
      </c>
      <c r="J16" s="13">
        <f t="shared" si="2"/>
        <v>-20.676396839451854</v>
      </c>
      <c r="K16" s="14">
        <v>74593.579999999987</v>
      </c>
      <c r="L16" s="14">
        <v>52375.799999999988</v>
      </c>
      <c r="M16" s="13">
        <f t="shared" si="3"/>
        <v>-29.785110193129228</v>
      </c>
    </row>
    <row r="17" spans="1:14" ht="15.75" thickBot="1" x14ac:dyDescent="0.3">
      <c r="A17" s="19" t="s">
        <v>0</v>
      </c>
      <c r="B17" s="20">
        <f>SUM(B8:B16)</f>
        <v>663327727.7299999</v>
      </c>
      <c r="C17" s="20">
        <f>SUM(C8:C16)</f>
        <v>834286048.60000002</v>
      </c>
      <c r="D17" s="21">
        <f t="shared" si="0"/>
        <v>25.772828983803137</v>
      </c>
      <c r="E17" s="20">
        <f>SUM(E8:E16)</f>
        <v>5967888.5800000001</v>
      </c>
      <c r="F17" s="20">
        <f>SUM(F8:F16)</f>
        <v>276637.14</v>
      </c>
      <c r="G17" s="21">
        <f t="shared" si="1"/>
        <v>-95.364572640865219</v>
      </c>
      <c r="H17" s="20">
        <f>SUM(H8:H16)</f>
        <v>17734148.25</v>
      </c>
      <c r="I17" s="20">
        <f>SUM(I8:I16)</f>
        <v>29656504.25</v>
      </c>
      <c r="J17" s="21">
        <f t="shared" si="2"/>
        <v>67.228241423999577</v>
      </c>
      <c r="K17" s="22">
        <f t="shared" ref="K17" si="4">SUM(K8:K16)</f>
        <v>3490261.3400000003</v>
      </c>
      <c r="L17" s="22">
        <v>3529062.7199999997</v>
      </c>
      <c r="M17" s="21">
        <f t="shared" si="3"/>
        <v>1.1117041453405676</v>
      </c>
    </row>
    <row r="18" spans="1:14" ht="15.75" thickTop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4" x14ac:dyDescent="0.25">
      <c r="A19" s="8"/>
      <c r="B19" s="40" t="s">
        <v>0</v>
      </c>
      <c r="C19" s="40"/>
      <c r="D19" s="39" t="s">
        <v>14</v>
      </c>
      <c r="E19" s="6"/>
      <c r="F19" s="5"/>
      <c r="G19" s="5"/>
      <c r="H19" s="5"/>
      <c r="I19" s="23"/>
      <c r="J19" s="5"/>
      <c r="K19" s="5"/>
      <c r="L19" s="23"/>
      <c r="M19" s="5"/>
    </row>
    <row r="20" spans="1:14" ht="15.75" thickBot="1" x14ac:dyDescent="0.3">
      <c r="A20" s="8"/>
      <c r="B20" s="24">
        <v>2015</v>
      </c>
      <c r="C20" s="24">
        <v>2016</v>
      </c>
      <c r="D20" s="41"/>
      <c r="E20" s="6"/>
      <c r="F20" s="5"/>
      <c r="G20" s="5"/>
      <c r="H20" s="5"/>
      <c r="I20" s="5"/>
      <c r="J20" s="5"/>
      <c r="K20" s="5"/>
      <c r="L20" s="23"/>
      <c r="M20" s="5"/>
    </row>
    <row r="21" spans="1:14" x14ac:dyDescent="0.25">
      <c r="A21" s="25" t="s">
        <v>1</v>
      </c>
      <c r="B21" s="26">
        <v>54253552.020000003</v>
      </c>
      <c r="C21" s="27">
        <f>C8+F8+I8+L8</f>
        <v>67632080.780000001</v>
      </c>
      <c r="D21" s="28">
        <f>(Tabla133[[#This Row],[Columna4]]/Tabla133[[#This Row],[Columna2]]*100)-100</f>
        <v>24.65926794077582</v>
      </c>
      <c r="E21" s="6"/>
      <c r="F21" s="29"/>
      <c r="G21" s="5"/>
      <c r="H21" s="5"/>
      <c r="I21" s="5"/>
      <c r="J21" s="5"/>
      <c r="K21" s="5"/>
      <c r="L21" s="23"/>
      <c r="M21" s="5"/>
    </row>
    <row r="22" spans="1:14" x14ac:dyDescent="0.25">
      <c r="A22" s="25" t="s">
        <v>2</v>
      </c>
      <c r="B22" s="26">
        <v>99847303.849999994</v>
      </c>
      <c r="C22" s="27">
        <f t="shared" ref="C22:C30" si="5">C9+F9+I9+L9</f>
        <v>138085031.51999998</v>
      </c>
      <c r="D22" s="30">
        <f>(Tabla133[[#This Row],[Columna4]]/Tabla133[[#This Row],[Columna2]]*100)-100</f>
        <v>38.296204499867429</v>
      </c>
      <c r="E22" s="6"/>
      <c r="F22" s="29"/>
      <c r="G22" s="5"/>
      <c r="H22" s="5"/>
      <c r="I22" s="5"/>
      <c r="J22" s="5"/>
      <c r="K22" s="5"/>
      <c r="L22" s="23"/>
      <c r="M22" s="5"/>
    </row>
    <row r="23" spans="1:14" x14ac:dyDescent="0.25">
      <c r="A23" s="25" t="s">
        <v>3</v>
      </c>
      <c r="B23" s="26">
        <v>73817778.069999993</v>
      </c>
      <c r="C23" s="27">
        <f t="shared" si="5"/>
        <v>92145900.719999999</v>
      </c>
      <c r="D23" s="31">
        <f>(Tabla133[[#This Row],[Columna4]]/Tabla133[[#This Row],[Columna2]]*100)-100</f>
        <v>24.828873381449924</v>
      </c>
      <c r="E23" s="6"/>
      <c r="F23" s="29"/>
      <c r="G23" s="5"/>
      <c r="H23" s="5"/>
      <c r="I23" s="5"/>
      <c r="J23" s="5"/>
      <c r="K23" s="5"/>
      <c r="L23" s="23"/>
      <c r="M23" s="5"/>
    </row>
    <row r="24" spans="1:14" x14ac:dyDescent="0.25">
      <c r="A24" s="25" t="s">
        <v>4</v>
      </c>
      <c r="B24" s="26">
        <v>79235084.620000005</v>
      </c>
      <c r="C24" s="27">
        <f t="shared" si="5"/>
        <v>95714876.080000013</v>
      </c>
      <c r="D24" s="30">
        <f>(Tabla133[[#This Row],[Columna4]]/Tabla133[[#This Row],[Columna2]]*100)-100</f>
        <v>20.798603975795203</v>
      </c>
      <c r="E24" s="6"/>
      <c r="F24" s="29"/>
      <c r="G24" s="5"/>
      <c r="H24" s="5"/>
      <c r="I24" s="5"/>
      <c r="J24" s="5"/>
      <c r="K24" s="5"/>
      <c r="L24" s="23"/>
      <c r="M24" s="5"/>
      <c r="N24" s="3"/>
    </row>
    <row r="25" spans="1:14" x14ac:dyDescent="0.25">
      <c r="A25" s="25" t="s">
        <v>5</v>
      </c>
      <c r="B25" s="26">
        <v>96244014.540000007</v>
      </c>
      <c r="C25" s="27">
        <f t="shared" si="5"/>
        <v>123437317.58000001</v>
      </c>
      <c r="D25" s="31">
        <f>(Tabla133[[#This Row],[Columna4]]/Tabla133[[#This Row],[Columna2]]*100)-100</f>
        <v>28.254539432889288</v>
      </c>
      <c r="E25" s="6"/>
      <c r="F25" s="29"/>
      <c r="G25" s="5"/>
      <c r="H25" s="5"/>
      <c r="I25" s="5"/>
      <c r="J25" s="5"/>
      <c r="K25" s="5"/>
      <c r="L25" s="23"/>
      <c r="M25" s="5"/>
    </row>
    <row r="26" spans="1:14" x14ac:dyDescent="0.25">
      <c r="A26" s="25" t="s">
        <v>6</v>
      </c>
      <c r="B26" s="26">
        <v>53356673.460000001</v>
      </c>
      <c r="C26" s="27">
        <f t="shared" si="5"/>
        <v>67001144.930000007</v>
      </c>
      <c r="D26" s="30">
        <f>(Tabla133[[#This Row],[Columna4]]/Tabla133[[#This Row],[Columna2]]*100)-100</f>
        <v>25.57219291459181</v>
      </c>
      <c r="E26" s="6"/>
      <c r="F26" s="29"/>
      <c r="G26" s="5"/>
      <c r="H26" s="5"/>
      <c r="I26" s="5"/>
      <c r="J26" s="5"/>
      <c r="K26" s="5"/>
      <c r="L26" s="23"/>
      <c r="M26" s="5"/>
    </row>
    <row r="27" spans="1:14" x14ac:dyDescent="0.25">
      <c r="A27" s="25" t="s">
        <v>7</v>
      </c>
      <c r="B27" s="26">
        <v>54388754.649999999</v>
      </c>
      <c r="C27" s="27">
        <f t="shared" si="5"/>
        <v>66740750.710000001</v>
      </c>
      <c r="D27" s="31">
        <f>(Tabla133[[#This Row],[Columna4]]/Tabla133[[#This Row],[Columna2]]*100)-100</f>
        <v>22.710569748263225</v>
      </c>
      <c r="E27" s="6"/>
      <c r="F27" s="29"/>
      <c r="G27" s="5"/>
      <c r="H27" s="5"/>
      <c r="I27" s="5"/>
      <c r="J27" s="5"/>
      <c r="K27" s="5"/>
      <c r="L27" s="23"/>
      <c r="M27" s="5"/>
    </row>
    <row r="28" spans="1:14" x14ac:dyDescent="0.25">
      <c r="A28" s="25" t="s">
        <v>8</v>
      </c>
      <c r="B28" s="26">
        <v>106657052.92</v>
      </c>
      <c r="C28" s="27">
        <f t="shared" si="5"/>
        <v>131747586.40000001</v>
      </c>
      <c r="D28" s="30">
        <f>(Tabla133[[#This Row],[Columna4]]/Tabla133[[#This Row],[Columna2]]*100)-100</f>
        <v>23.524495373802992</v>
      </c>
      <c r="E28" s="6"/>
      <c r="F28" s="29"/>
      <c r="G28" s="5"/>
      <c r="H28" s="5"/>
      <c r="I28" s="5"/>
      <c r="J28" s="5"/>
      <c r="K28" s="5"/>
      <c r="L28" s="23"/>
      <c r="M28" s="5"/>
    </row>
    <row r="29" spans="1:14" x14ac:dyDescent="0.25">
      <c r="A29" s="25" t="s">
        <v>9</v>
      </c>
      <c r="B29" s="26">
        <v>72719811.769999996</v>
      </c>
      <c r="C29" s="27">
        <f t="shared" si="5"/>
        <v>85243563.99000001</v>
      </c>
      <c r="D29" s="31">
        <f>(Tabla133[[#This Row],[Columna4]]/Tabla133[[#This Row],[Columna2]]*100)-100</f>
        <v>17.221926068250085</v>
      </c>
      <c r="E29" s="6"/>
      <c r="F29" s="29"/>
      <c r="G29" s="5"/>
      <c r="H29" s="5"/>
      <c r="I29" s="5"/>
      <c r="J29" s="5"/>
      <c r="K29" s="5"/>
      <c r="L29" s="5"/>
      <c r="M29" s="5"/>
    </row>
    <row r="30" spans="1:14" ht="15.75" thickBot="1" x14ac:dyDescent="0.3">
      <c r="A30" s="32" t="s">
        <v>0</v>
      </c>
      <c r="B30" s="33">
        <v>690520025.89999998</v>
      </c>
      <c r="C30" s="33">
        <f t="shared" si="5"/>
        <v>867748252.71000004</v>
      </c>
      <c r="D30" s="34">
        <f>(Tabla133[[#This Row],[Columna4]]/Tabla133[[#This Row],[Columna2]]*100)-100</f>
        <v>25.665906876343939</v>
      </c>
      <c r="E30" s="6"/>
      <c r="F30" s="29"/>
      <c r="G30" s="5"/>
      <c r="H30" s="35"/>
      <c r="I30" s="5"/>
      <c r="J30" s="5"/>
      <c r="K30" s="5"/>
      <c r="L30" s="5"/>
      <c r="M30" s="5"/>
    </row>
    <row r="31" spans="1:14" s="5" customFormat="1" x14ac:dyDescent="0.25">
      <c r="A31" s="5" t="s">
        <v>19</v>
      </c>
      <c r="C31" s="6"/>
      <c r="D31" s="6"/>
      <c r="E31" s="6"/>
    </row>
    <row r="32" spans="1:14" s="5" customFormat="1" x14ac:dyDescent="0.25">
      <c r="A32" s="5" t="s">
        <v>17</v>
      </c>
      <c r="C32" s="6"/>
      <c r="D32" s="6"/>
      <c r="E32" s="6"/>
    </row>
    <row r="33" spans="1:5" s="5" customFormat="1" x14ac:dyDescent="0.25">
      <c r="A33" s="5" t="s">
        <v>18</v>
      </c>
      <c r="C33" s="6"/>
      <c r="D33" s="6"/>
      <c r="E33" s="6"/>
    </row>
  </sheetData>
  <mergeCells count="10">
    <mergeCell ref="J6:J7"/>
    <mergeCell ref="K6:L6"/>
    <mergeCell ref="M6:M7"/>
    <mergeCell ref="B19:C19"/>
    <mergeCell ref="D19:D20"/>
    <mergeCell ref="B6:C6"/>
    <mergeCell ref="D6:D7"/>
    <mergeCell ref="E6:F6"/>
    <mergeCell ref="G6:G7"/>
    <mergeCell ref="H6:I6"/>
  </mergeCells>
  <pageMargins left="0.70866141732283472" right="0.70866141732283472" top="0.55118110236220474" bottom="0.51181102362204722" header="0.31496062992125984" footer="0.31496062992125984"/>
  <pageSetup paperSize="9" scale="7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1.3.1-22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2017-04-05T12:25:21Z</cp:lastPrinted>
  <dcterms:created xsi:type="dcterms:W3CDTF">2014-06-27T11:56:58Z</dcterms:created>
  <dcterms:modified xsi:type="dcterms:W3CDTF">2017-05-09T15:09:42Z</dcterms:modified>
</cp:coreProperties>
</file>