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8\1.8.2\1.8.2.1\"/>
    </mc:Choice>
  </mc:AlternateContent>
  <xr:revisionPtr revIDLastSave="0" documentId="13_ncr:1_{8829F495-1E57-4C1F-B579-D40B06D21494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2-3 " sheetId="15" r:id="rId1"/>
    <sheet name="Histórico" sheetId="3" r:id="rId2"/>
    <sheet name="Hoja1" sheetId="14" r:id="rId3"/>
  </sheets>
  <definedNames>
    <definedName name="_xlnm.Print_Area" localSheetId="0">'1.8.2-3 '!$A$1:$F$22</definedName>
    <definedName name="_xlnm.Print_Area" localSheetId="1">Histórico!$A$1:$X$22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1" i="14" l="1"/>
  <c r="D52" i="14" s="1"/>
  <c r="E40" i="14" s="1"/>
  <c r="D48" i="14"/>
  <c r="D47" i="14"/>
  <c r="D44" i="14"/>
  <c r="F44" i="14" s="1"/>
  <c r="D50" i="14"/>
  <c r="D49" i="14"/>
  <c r="F49" i="14" s="1"/>
  <c r="D46" i="14"/>
  <c r="D45" i="14"/>
  <c r="F45" i="14" s="1"/>
  <c r="D43" i="14"/>
  <c r="D42" i="14"/>
  <c r="D41" i="14"/>
  <c r="D40" i="14"/>
  <c r="D39" i="14"/>
  <c r="B52" i="14"/>
  <c r="B51" i="14"/>
  <c r="B48" i="14"/>
  <c r="B47" i="14"/>
  <c r="B50" i="14"/>
  <c r="B49" i="14"/>
  <c r="B46" i="14"/>
  <c r="B45" i="14"/>
  <c r="B44" i="14"/>
  <c r="B43" i="14"/>
  <c r="B42" i="14"/>
  <c r="B41" i="14"/>
  <c r="F41" i="14" s="1"/>
  <c r="B40" i="14"/>
  <c r="F40" i="14" s="1"/>
  <c r="B39" i="14"/>
  <c r="F42" i="14"/>
  <c r="F43" i="14"/>
  <c r="F46" i="14"/>
  <c r="F47" i="14"/>
  <c r="F50" i="14"/>
  <c r="F51" i="14"/>
  <c r="F39" i="14"/>
  <c r="K33" i="14"/>
  <c r="K32" i="14"/>
  <c r="K29" i="14"/>
  <c r="K28" i="14"/>
  <c r="K26" i="14"/>
  <c r="K25" i="14"/>
  <c r="K24" i="14"/>
  <c r="K23" i="14"/>
  <c r="K22" i="14"/>
  <c r="H34" i="14"/>
  <c r="H27" i="14"/>
  <c r="E48" i="14" l="1"/>
  <c r="E49" i="14"/>
  <c r="E43" i="14"/>
  <c r="E39" i="14"/>
  <c r="E42" i="14"/>
  <c r="E50" i="14"/>
  <c r="E52" i="14"/>
  <c r="E47" i="14"/>
  <c r="E41" i="14"/>
  <c r="F48" i="14"/>
  <c r="F52" i="14"/>
  <c r="E51" i="14"/>
  <c r="E44" i="14"/>
  <c r="E46" i="14"/>
  <c r="E45" i="14"/>
  <c r="C50" i="14"/>
  <c r="C45" i="14"/>
  <c r="C47" i="14"/>
  <c r="C49" i="14"/>
  <c r="C44" i="14"/>
  <c r="C42" i="14"/>
  <c r="C52" i="14"/>
  <c r="C48" i="14"/>
  <c r="C43" i="14"/>
  <c r="C39" i="14"/>
  <c r="C51" i="14"/>
  <c r="C46" i="14"/>
  <c r="C41" i="14"/>
  <c r="C40" i="14"/>
  <c r="K5" i="14"/>
  <c r="K6" i="14"/>
  <c r="K7" i="14"/>
  <c r="K8" i="14"/>
  <c r="K10" i="14"/>
  <c r="K11" i="14"/>
  <c r="K14" i="14"/>
  <c r="K15" i="14"/>
  <c r="K4" i="14"/>
  <c r="H16" i="14"/>
  <c r="I16" i="14"/>
  <c r="J16" i="14"/>
  <c r="H12" i="14"/>
  <c r="I12" i="14"/>
  <c r="J12" i="14"/>
  <c r="H9" i="14"/>
  <c r="I9" i="14"/>
  <c r="J9" i="14"/>
  <c r="C27" i="14"/>
  <c r="D27" i="14"/>
  <c r="E27" i="14"/>
  <c r="F27" i="14"/>
  <c r="G27" i="14"/>
  <c r="I27" i="14"/>
  <c r="J27" i="14"/>
  <c r="C30" i="14"/>
  <c r="D30" i="14"/>
  <c r="E30" i="14"/>
  <c r="F30" i="14"/>
  <c r="G30" i="14"/>
  <c r="H30" i="14"/>
  <c r="I30" i="14"/>
  <c r="J30" i="14"/>
  <c r="J31" i="14"/>
  <c r="C34" i="14"/>
  <c r="D34" i="14"/>
  <c r="E34" i="14"/>
  <c r="F34" i="14"/>
  <c r="G34" i="14"/>
  <c r="I34" i="14"/>
  <c r="J34" i="14"/>
  <c r="B34" i="14"/>
  <c r="K34" i="14" s="1"/>
  <c r="B30" i="14"/>
  <c r="B27" i="14"/>
  <c r="G16" i="14"/>
  <c r="G12" i="14"/>
  <c r="G9" i="14"/>
  <c r="F16" i="14"/>
  <c r="F12" i="14"/>
  <c r="F13" i="14" s="1"/>
  <c r="F9" i="14"/>
  <c r="E16" i="14"/>
  <c r="K16" i="14" s="1"/>
  <c r="E12" i="14"/>
  <c r="E9" i="14"/>
  <c r="D16" i="14"/>
  <c r="D12" i="14"/>
  <c r="D9" i="14"/>
  <c r="D13" i="14" s="1"/>
  <c r="C16" i="14"/>
  <c r="C12" i="14"/>
  <c r="C9" i="14"/>
  <c r="C13" i="14" s="1"/>
  <c r="B16" i="14"/>
  <c r="B12" i="14"/>
  <c r="K12" i="14" s="1"/>
  <c r="B9" i="14"/>
  <c r="B13" i="14" s="1"/>
  <c r="E13" i="14" l="1"/>
  <c r="K13" i="14" s="1"/>
  <c r="K27" i="14"/>
  <c r="K9" i="14"/>
  <c r="K30" i="14"/>
  <c r="G13" i="14"/>
  <c r="B31" i="14"/>
  <c r="I31" i="14"/>
  <c r="H31" i="14"/>
  <c r="G31" i="14"/>
  <c r="F31" i="14"/>
  <c r="E31" i="14"/>
  <c r="D31" i="14"/>
  <c r="C31" i="14"/>
  <c r="J13" i="14"/>
  <c r="I13" i="14"/>
  <c r="H13" i="14"/>
  <c r="K31" i="14" l="1"/>
</calcChain>
</file>

<file path=xl/sharedStrings.xml><?xml version="1.0" encoding="utf-8"?>
<sst xmlns="http://schemas.openxmlformats.org/spreadsheetml/2006/main" count="121" uniqueCount="35">
  <si>
    <t>%</t>
  </si>
  <si>
    <t xml:space="preserve">I. Impuestos Directos  </t>
  </si>
  <si>
    <t xml:space="preserve">II. Impuestos Indirectos  </t>
  </si>
  <si>
    <t xml:space="preserve">III. Tasas y Otros Ingresos  </t>
  </si>
  <si>
    <t xml:space="preserve">IV. Transferencias Corrientes  </t>
  </si>
  <si>
    <t xml:space="preserve">V. Ingresos Patrimoniales  </t>
  </si>
  <si>
    <t xml:space="preserve">Total Ingresos corrientes  </t>
  </si>
  <si>
    <t>VI. Enajenación de Inversiones Reales</t>
  </si>
  <si>
    <t xml:space="preserve">VII. Transferencias de capital  </t>
  </si>
  <si>
    <t xml:space="preserve">Total Operaciones de Capital  </t>
  </si>
  <si>
    <t xml:space="preserve">Total Ingresos no Financieros  </t>
  </si>
  <si>
    <t xml:space="preserve">VIII. Activos Financieros  </t>
  </si>
  <si>
    <t xml:space="preserve">IX. Pasivos Financieros  </t>
  </si>
  <si>
    <t>Total Ingresos Financieros</t>
  </si>
  <si>
    <t xml:space="preserve">Total Diputaciones  </t>
  </si>
  <si>
    <t>% var.</t>
  </si>
  <si>
    <t>Cuadro 1.8.2-3</t>
  </si>
  <si>
    <t xml:space="preserve">Presupuestos Consolidados de las Diputaciones Provinciales de Castilla y León, </t>
  </si>
  <si>
    <t>Ávila</t>
  </si>
  <si>
    <t>Burgos</t>
  </si>
  <si>
    <t>León</t>
  </si>
  <si>
    <t>Palencia</t>
  </si>
  <si>
    <t>Salamanca</t>
  </si>
  <si>
    <t>Segovia</t>
  </si>
  <si>
    <t xml:space="preserve">Soria </t>
  </si>
  <si>
    <t>Valladolid</t>
  </si>
  <si>
    <t>Zamora</t>
  </si>
  <si>
    <t xml:space="preserve">TOTAL </t>
  </si>
  <si>
    <t xml:space="preserve"> </t>
  </si>
  <si>
    <t>% var. 2017-2018</t>
  </si>
  <si>
    <t>17-18</t>
  </si>
  <si>
    <t>2017-2018.  Ingresos (millones de euros)</t>
  </si>
  <si>
    <t>Fuente:  Ministerio de Hacienda.</t>
  </si>
  <si>
    <t>CES. Informe de Situación Económica y Social de Castilla y León en 2018</t>
  </si>
  <si>
    <t>Presupuestos Consolidados de las Diputaciones Provinciales de Castilla y León, 2008-2018.  Ingresos (millones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</si>
</sst>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36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0" fontId="4" fillId="3" borderId="0" xfId="2" applyFont="1"/>
    <xf numFmtId="0" fontId="4" fillId="3" borderId="0" xfId="2" applyFont="1" applyAlignment="1">
      <alignment horizontal="right"/>
    </xf>
    <xf numFmtId="164" fontId="4" fillId="3" borderId="0" xfId="2" applyNumberFormat="1" applyFont="1" applyAlignment="1">
      <alignment horizontal="right"/>
    </xf>
    <xf numFmtId="164" fontId="4" fillId="3" borderId="0" xfId="2" applyNumberFormat="1" applyFont="1" applyAlignment="1">
      <alignment horizontal="right" indent="1"/>
    </xf>
    <xf numFmtId="49" fontId="3" fillId="2" borderId="0" xfId="1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/>
    </xf>
    <xf numFmtId="4" fontId="4" fillId="3" borderId="0" xfId="2" applyNumberFormat="1" applyFont="1" applyAlignment="1">
      <alignment horizontal="right"/>
    </xf>
    <xf numFmtId="0" fontId="4" fillId="4" borderId="1" xfId="0" applyFont="1" applyFill="1" applyBorder="1"/>
    <xf numFmtId="0" fontId="4" fillId="4" borderId="0" xfId="0" applyFont="1" applyFill="1"/>
    <xf numFmtId="0" fontId="4" fillId="3" borderId="2" xfId="2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4" fontId="0" fillId="0" borderId="0" xfId="0" applyNumberFormat="1"/>
    <xf numFmtId="165" fontId="0" fillId="0" borderId="0" xfId="0" applyNumberFormat="1"/>
    <xf numFmtId="165" fontId="4" fillId="0" borderId="0" xfId="0" applyNumberFormat="1" applyFont="1" applyAlignment="1">
      <alignment horizontal="right"/>
    </xf>
    <xf numFmtId="165" fontId="4" fillId="3" borderId="0" xfId="2" applyNumberFormat="1" applyFont="1" applyAlignment="1">
      <alignment horizontal="right"/>
    </xf>
    <xf numFmtId="0" fontId="3" fillId="2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Alignment="1">
      <alignment vertical="center"/>
    </xf>
    <xf numFmtId="4" fontId="4" fillId="0" borderId="0" xfId="0" applyNumberFormat="1" applyFont="1" applyAlignment="1">
      <alignment horizontal="right" vertical="center" indent="1"/>
    </xf>
    <xf numFmtId="165" fontId="4" fillId="0" borderId="0" xfId="0" applyNumberFormat="1" applyFont="1" applyAlignment="1">
      <alignment horizontal="right" vertical="center" indent="1"/>
    </xf>
    <xf numFmtId="0" fontId="1" fillId="3" borderId="0" xfId="2" applyAlignment="1">
      <alignment vertical="center"/>
    </xf>
    <xf numFmtId="4" fontId="1" fillId="3" borderId="0" xfId="2" applyNumberFormat="1" applyAlignment="1">
      <alignment horizontal="right" vertical="center" indent="1"/>
    </xf>
    <xf numFmtId="165" fontId="1" fillId="3" borderId="0" xfId="2" applyNumberFormat="1" applyAlignment="1">
      <alignment horizontal="right" vertical="center" indent="1"/>
    </xf>
    <xf numFmtId="0" fontId="1" fillId="5" borderId="0" xfId="3" applyAlignment="1">
      <alignment vertical="center"/>
    </xf>
    <xf numFmtId="4" fontId="1" fillId="5" borderId="0" xfId="3" applyNumberFormat="1" applyAlignment="1">
      <alignment horizontal="right" vertical="center" indent="1"/>
    </xf>
    <xf numFmtId="165" fontId="1" fillId="5" borderId="0" xfId="3" applyNumberFormat="1" applyAlignment="1">
      <alignment horizontal="right" vertical="center" indent="1"/>
    </xf>
    <xf numFmtId="0" fontId="3" fillId="2" borderId="0" xfId="1" applyFont="1" applyAlignment="1">
      <alignment horizontal="right" vertical="center" indent="1"/>
    </xf>
    <xf numFmtId="0" fontId="3" fillId="2" borderId="0" xfId="1" applyFont="1" applyAlignment="1">
      <alignment horizontal="center" vertical="center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5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right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B73274-E473-4DB8-B69F-AD6755298110}" name="Tabla32" displayName="Tabla32" ref="A9:F22" headerRowCount="0" totalsRowShown="0" headerRowDxfId="67" dataDxfId="65" headerRowBorderDxfId="66" tableBorderDxfId="64">
  <tableColumns count="6">
    <tableColumn id="1" xr3:uid="{2840EC6B-3389-438F-A360-0671DF614525}" name="Columna1" headerRowDxfId="63" dataDxfId="62"/>
    <tableColumn id="2" xr3:uid="{FD9FEF42-CD80-4B4B-9743-CEAFEA8A516C}" name="Columna2" headerRowDxfId="61" dataDxfId="60" dataCellStyle="40% - Énfasis1"/>
    <tableColumn id="13" xr3:uid="{18E03613-84F4-44A9-BFF2-938CED60A7BA}" name="Columna13" headerRowDxfId="59" dataDxfId="58" dataCellStyle="40% - Énfasis1"/>
    <tableColumn id="21" xr3:uid="{F4B90B4A-75BC-4712-8F47-FC5850DEB715}" name="Columna21" headerRowDxfId="57" dataDxfId="56" dataCellStyle="40% - Énfasis1"/>
    <tableColumn id="24" xr3:uid="{6E6EF267-526B-4177-8B7A-790E6BAC26DF}" name="Columna24" headerRowDxfId="55" dataDxfId="54" dataCellStyle="40% - Énfasis1"/>
    <tableColumn id="22" xr3:uid="{981FA947-71C9-44A9-A62F-7B64225C3606}" name="Columna22" headerRowDxfId="53" dataDxfId="52" dataCellStyle="40% - Énfasis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8:X21" headerRowCount="0" totalsRowShown="0" headerRowDxfId="51" dataDxfId="49" headerRowBorderDxfId="50" tableBorderDxfId="48">
  <tableColumns count="24">
    <tableColumn id="1" xr3:uid="{00000000-0010-0000-0000-000001000000}" name="Columna1" headerRowDxfId="47" dataDxfId="46"/>
    <tableColumn id="5" xr3:uid="{00000000-0010-0000-0000-000005000000}" name="Columna5" headerRowDxfId="45" dataDxfId="44"/>
    <tableColumn id="6" xr3:uid="{00000000-0010-0000-0000-000006000000}" name="Columna6" headerRowDxfId="43" dataDxfId="42"/>
    <tableColumn id="8" xr3:uid="{00000000-0010-0000-0000-000008000000}" name="Columna8" headerRowDxfId="41" dataDxfId="40"/>
    <tableColumn id="9" xr3:uid="{00000000-0010-0000-0000-000009000000}" name="Columna9" headerRowDxfId="39" dataDxfId="38"/>
    <tableColumn id="11" xr3:uid="{00000000-0010-0000-0000-00000B000000}" name="Columna11" headerRowDxfId="37" dataDxfId="36"/>
    <tableColumn id="12" xr3:uid="{00000000-0010-0000-0000-00000C000000}" name="Columna12" headerRowDxfId="35" dataDxfId="34"/>
    <tableColumn id="14" xr3:uid="{00000000-0010-0000-0000-00000E000000}" name="Columna14" headerRowDxfId="33" dataDxfId="32"/>
    <tableColumn id="15" xr3:uid="{00000000-0010-0000-0000-00000F000000}" name="Columna15" headerRowDxfId="31" dataDxfId="30"/>
    <tableColumn id="17" xr3:uid="{00000000-0010-0000-0000-000011000000}" name="Columna17" headerRowDxfId="29" dataDxfId="28"/>
    <tableColumn id="18" xr3:uid="{00000000-0010-0000-0000-000012000000}" name="Columna18" headerRowDxfId="27" dataDxfId="26"/>
    <tableColumn id="4" xr3:uid="{00000000-0010-0000-0000-000004000000}" name="Columna4" headerRowDxfId="25" dataDxfId="24"/>
    <tableColumn id="3" xr3:uid="{00000000-0010-0000-0000-000003000000}" name="Columna3" headerRowDxfId="23" dataDxfId="22"/>
    <tableColumn id="20" xr3:uid="{00000000-0010-0000-0000-000014000000}" name="Columna20" headerRowDxfId="21" dataDxfId="20"/>
    <tableColumn id="23" xr3:uid="{00000000-0010-0000-0000-000017000000}" name="Columna23" headerRowDxfId="19" dataDxfId="18" dataCellStyle="40% - Énfasis1"/>
    <tableColumn id="10" xr3:uid="{00000000-0010-0000-0000-00000A000000}" name="Columna10" headerRowDxfId="17" dataDxfId="16" dataCellStyle="40% - Énfasis1"/>
    <tableColumn id="7" xr3:uid="{00000000-0010-0000-0000-000007000000}" name="Columna7" headerRowDxfId="15" dataDxfId="14" dataCellStyle="40% - Énfasis1"/>
    <tableColumn id="2" xr3:uid="{00000000-0010-0000-0000-000002000000}" name="Columna2" headerRowDxfId="13" dataDxfId="12" dataCellStyle="40% - Énfasis1"/>
    <tableColumn id="13" xr3:uid="{00000000-0010-0000-0000-00000D000000}" name="Columna13" headerRowDxfId="11" dataDxfId="10" dataCellStyle="40% - Énfasis1"/>
    <tableColumn id="21" xr3:uid="{00000000-0010-0000-0000-000015000000}" name="Columna21" headerRowDxfId="9" dataDxfId="8" dataCellStyle="40% - Énfasis1"/>
    <tableColumn id="24" xr3:uid="{00000000-0010-0000-0000-000018000000}" name="Columna24" headerRowDxfId="7" dataDxfId="6" dataCellStyle="40% - Énfasis1"/>
    <tableColumn id="19" xr3:uid="{4C21AC2A-C7BD-46E0-AD27-21CE91221170}" name="Columna19" headerRowDxfId="5" dataDxfId="4" dataCellStyle="40% - Énfasis1"/>
    <tableColumn id="16" xr3:uid="{C0DC8D4D-687C-458D-988C-138687156AA7}" name="Columna16" headerRowDxfId="3" dataDxfId="2" dataCellStyle="40% - Énfasis1"/>
    <tableColumn id="22" xr3:uid="{00000000-0010-0000-0000-000016000000}" name="Columna22" headerRowDxfId="1" dataDxfId="0" dataCellStyle="40% - Énfasis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206C-0D8A-4C0E-9A19-C4377DBCE8A2}">
  <sheetPr>
    <pageSetUpPr fitToPage="1"/>
  </sheetPr>
  <dimension ref="A1:O23"/>
  <sheetViews>
    <sheetView tabSelected="1" workbookViewId="0">
      <selection activeCell="L23" sqref="L22:L23"/>
    </sheetView>
  </sheetViews>
  <sheetFormatPr baseColWidth="10" defaultRowHeight="15" x14ac:dyDescent="0.25"/>
  <cols>
    <col min="1" max="1" width="37.5703125" customWidth="1"/>
    <col min="2" max="2" width="11.7109375" customWidth="1"/>
    <col min="3" max="3" width="8.42578125" customWidth="1"/>
    <col min="4" max="4" width="11.28515625" customWidth="1"/>
    <col min="5" max="5" width="9" customWidth="1"/>
    <col min="6" max="6" width="9.5703125" customWidth="1"/>
  </cols>
  <sheetData>
    <row r="1" spans="1:15" ht="18.75" customHeight="1" x14ac:dyDescent="0.25">
      <c r="A1" s="23" t="s">
        <v>33</v>
      </c>
      <c r="B1" s="23"/>
      <c r="C1" s="23"/>
      <c r="D1" s="23"/>
      <c r="E1" s="23"/>
      <c r="F1" s="23"/>
      <c r="G1" s="24"/>
      <c r="H1" s="24"/>
      <c r="I1" s="2"/>
      <c r="J1" s="2"/>
      <c r="K1" s="2"/>
      <c r="L1" s="2"/>
      <c r="M1" s="2"/>
      <c r="N1" s="2"/>
      <c r="O1" s="2"/>
    </row>
    <row r="2" spans="1:15" x14ac:dyDescent="0.25">
      <c r="A2" s="24"/>
      <c r="B2" s="24"/>
      <c r="C2" s="24"/>
      <c r="D2" s="24"/>
      <c r="E2" s="24"/>
      <c r="F2" s="24"/>
      <c r="G2" s="24"/>
      <c r="H2" s="24"/>
      <c r="I2" s="2"/>
      <c r="J2" s="2"/>
      <c r="K2" s="2"/>
      <c r="L2" s="2"/>
      <c r="M2" s="2"/>
      <c r="N2" s="2"/>
      <c r="O2" s="2"/>
    </row>
    <row r="3" spans="1:15" x14ac:dyDescent="0.25">
      <c r="A3" s="25" t="s">
        <v>16</v>
      </c>
      <c r="B3" s="25"/>
      <c r="C3" s="25"/>
      <c r="D3" s="25"/>
      <c r="E3" s="25"/>
      <c r="F3" s="25"/>
      <c r="G3" s="24"/>
      <c r="H3" s="24"/>
      <c r="I3" s="2"/>
      <c r="J3" s="2"/>
      <c r="K3" s="2"/>
      <c r="L3" s="2"/>
      <c r="M3" s="2"/>
      <c r="N3" s="2"/>
      <c r="O3" s="2"/>
    </row>
    <row r="4" spans="1:15" ht="16.5" customHeight="1" x14ac:dyDescent="0.25">
      <c r="A4" s="25" t="s">
        <v>17</v>
      </c>
      <c r="B4" s="25"/>
      <c r="C4" s="25"/>
      <c r="D4" s="25"/>
      <c r="E4" s="25"/>
      <c r="F4" s="25"/>
      <c r="G4" s="24"/>
      <c r="H4" s="24"/>
      <c r="I4" s="2"/>
      <c r="J4" s="2"/>
      <c r="K4" s="2"/>
      <c r="L4" s="2"/>
      <c r="M4" s="2"/>
      <c r="N4" s="2"/>
      <c r="O4" s="2"/>
    </row>
    <row r="5" spans="1:15" ht="16.5" customHeight="1" x14ac:dyDescent="0.25">
      <c r="A5" s="25" t="s">
        <v>31</v>
      </c>
      <c r="B5" s="25"/>
      <c r="C5" s="25"/>
      <c r="D5" s="25"/>
      <c r="E5" s="25"/>
      <c r="F5" s="25"/>
      <c r="G5" s="24"/>
      <c r="H5" s="24"/>
      <c r="I5" s="2"/>
      <c r="J5" s="2"/>
      <c r="K5" s="2"/>
      <c r="L5" s="2"/>
      <c r="M5" s="2"/>
      <c r="N5" s="2"/>
      <c r="O5" s="2"/>
    </row>
    <row r="6" spans="1:15" x14ac:dyDescent="0.25">
      <c r="A6" s="24"/>
      <c r="B6" s="24"/>
      <c r="C6" s="24"/>
      <c r="D6" s="24"/>
      <c r="E6" s="24"/>
      <c r="F6" s="24"/>
      <c r="G6" s="24"/>
      <c r="H6" s="24"/>
      <c r="I6" s="2"/>
      <c r="J6" s="2"/>
      <c r="K6" s="2"/>
      <c r="L6" s="2"/>
      <c r="M6" s="2"/>
      <c r="N6" s="2"/>
      <c r="O6" s="2"/>
    </row>
    <row r="7" spans="1:15" ht="21.75" customHeight="1" x14ac:dyDescent="0.25">
      <c r="A7" s="24"/>
      <c r="B7" s="34">
        <v>2017</v>
      </c>
      <c r="C7" s="35" t="s">
        <v>0</v>
      </c>
      <c r="D7" s="34">
        <v>2018</v>
      </c>
      <c r="E7" s="35" t="s">
        <v>0</v>
      </c>
      <c r="F7" s="11" t="s">
        <v>15</v>
      </c>
      <c r="G7" s="24"/>
      <c r="H7" s="24"/>
      <c r="I7" s="2"/>
      <c r="J7" s="2"/>
      <c r="K7" s="2"/>
      <c r="L7" s="2"/>
      <c r="M7" s="2"/>
      <c r="N7" s="2"/>
      <c r="O7" s="2"/>
    </row>
    <row r="8" spans="1:15" ht="21.75" customHeight="1" x14ac:dyDescent="0.25">
      <c r="A8" s="24"/>
      <c r="B8" s="34"/>
      <c r="C8" s="35"/>
      <c r="D8" s="34"/>
      <c r="E8" s="35"/>
      <c r="F8" s="11" t="s">
        <v>30</v>
      </c>
      <c r="G8" s="24"/>
      <c r="H8" s="24"/>
      <c r="I8" s="2"/>
      <c r="J8" s="2"/>
      <c r="K8" s="2"/>
      <c r="L8" s="2"/>
      <c r="M8" s="2"/>
      <c r="N8" s="2"/>
      <c r="O8" s="2"/>
    </row>
    <row r="9" spans="1:15" ht="18.95" customHeight="1" x14ac:dyDescent="0.25">
      <c r="A9" s="24" t="s">
        <v>1</v>
      </c>
      <c r="B9" s="26">
        <v>39.313842460000004</v>
      </c>
      <c r="C9" s="27">
        <v>5.3352683366165863</v>
      </c>
      <c r="D9" s="26">
        <v>39.825823369999995</v>
      </c>
      <c r="E9" s="27">
        <v>5.326594367187429</v>
      </c>
      <c r="F9" s="27">
        <v>1.3022917068483082</v>
      </c>
      <c r="G9" s="24"/>
      <c r="H9" s="24"/>
      <c r="I9" s="2"/>
      <c r="J9" s="2"/>
      <c r="K9" s="2"/>
      <c r="L9" s="2"/>
      <c r="M9" s="2"/>
      <c r="N9" s="2"/>
      <c r="O9" s="2"/>
    </row>
    <row r="10" spans="1:15" ht="18.95" customHeight="1" x14ac:dyDescent="0.25">
      <c r="A10" s="24" t="s">
        <v>2</v>
      </c>
      <c r="B10" s="26">
        <v>34.053250920000004</v>
      </c>
      <c r="C10" s="27">
        <v>4.6213552281792305</v>
      </c>
      <c r="D10" s="26">
        <v>34.633648000000001</v>
      </c>
      <c r="E10" s="27">
        <v>4.6321551883072143</v>
      </c>
      <c r="F10" s="27">
        <v>1.7043808280258048</v>
      </c>
      <c r="G10" s="24"/>
      <c r="H10" s="24"/>
      <c r="I10" s="2"/>
      <c r="J10" s="2"/>
      <c r="K10" s="2"/>
      <c r="L10" s="2"/>
      <c r="M10" s="2"/>
      <c r="N10" s="2"/>
      <c r="O10" s="2"/>
    </row>
    <row r="11" spans="1:15" ht="18.95" customHeight="1" x14ac:dyDescent="0.25">
      <c r="A11" s="24" t="s">
        <v>3</v>
      </c>
      <c r="B11" s="26">
        <v>61.79296789</v>
      </c>
      <c r="C11" s="27">
        <v>8.3859028876284096</v>
      </c>
      <c r="D11" s="26">
        <v>62.906220049999995</v>
      </c>
      <c r="E11" s="27">
        <v>8.4135339592699783</v>
      </c>
      <c r="F11" s="27">
        <v>1.8015838986431874</v>
      </c>
      <c r="G11" s="24"/>
      <c r="H11" s="24"/>
      <c r="I11" s="2"/>
      <c r="J11" s="2"/>
      <c r="K11" s="2"/>
      <c r="L11" s="2"/>
      <c r="M11" s="2"/>
      <c r="N11" s="2"/>
      <c r="O11" s="2"/>
    </row>
    <row r="12" spans="1:15" ht="18.95" customHeight="1" x14ac:dyDescent="0.25">
      <c r="A12" s="24" t="s">
        <v>4</v>
      </c>
      <c r="B12" s="26">
        <v>548.59564109000007</v>
      </c>
      <c r="C12" s="27">
        <v>74.449729926331756</v>
      </c>
      <c r="D12" s="26">
        <v>561.55075567999995</v>
      </c>
      <c r="E12" s="27">
        <v>75.105869483369133</v>
      </c>
      <c r="F12" s="27">
        <v>2.361505199760515</v>
      </c>
      <c r="G12" s="24"/>
      <c r="H12" s="24"/>
      <c r="I12" s="2"/>
      <c r="J12" s="2"/>
      <c r="K12" s="2"/>
      <c r="L12" s="2"/>
      <c r="M12" s="2"/>
      <c r="N12" s="2"/>
      <c r="O12" s="2"/>
    </row>
    <row r="13" spans="1:15" ht="18.95" customHeight="1" x14ac:dyDescent="0.25">
      <c r="A13" s="24" t="s">
        <v>5</v>
      </c>
      <c r="B13" s="26">
        <v>4.0907449700000003</v>
      </c>
      <c r="C13" s="27">
        <v>0.55515362391302014</v>
      </c>
      <c r="D13" s="26">
        <v>2.7066455600000001</v>
      </c>
      <c r="E13" s="27">
        <v>0.36200640122180267</v>
      </c>
      <c r="F13" s="27">
        <v>-33.834898536830565</v>
      </c>
      <c r="G13" s="24"/>
      <c r="H13" s="24"/>
      <c r="I13" s="2"/>
      <c r="J13" s="2"/>
      <c r="K13" s="2"/>
      <c r="L13" s="2"/>
      <c r="M13" s="2"/>
      <c r="N13" s="2"/>
      <c r="O13" s="2"/>
    </row>
    <row r="14" spans="1:15" ht="18.95" customHeight="1" x14ac:dyDescent="0.25">
      <c r="A14" s="24" t="s">
        <v>6</v>
      </c>
      <c r="B14" s="26">
        <v>687.84644733000005</v>
      </c>
      <c r="C14" s="27">
        <v>93.347410002668994</v>
      </c>
      <c r="D14" s="26">
        <v>701.62309265999988</v>
      </c>
      <c r="E14" s="27">
        <v>93.840159399355542</v>
      </c>
      <c r="F14" s="27">
        <v>2.002866393142881</v>
      </c>
      <c r="G14" s="24"/>
      <c r="H14" s="24"/>
      <c r="I14" s="2"/>
      <c r="J14" s="2"/>
      <c r="K14" s="2"/>
      <c r="L14" s="2"/>
      <c r="M14" s="2"/>
      <c r="N14" s="2"/>
      <c r="O14" s="2"/>
    </row>
    <row r="15" spans="1:15" ht="18.95" customHeight="1" x14ac:dyDescent="0.25">
      <c r="A15" s="24" t="s">
        <v>7</v>
      </c>
      <c r="B15" s="26">
        <v>2.2271872799999999</v>
      </c>
      <c r="C15" s="27">
        <v>0.30225083663061553</v>
      </c>
      <c r="D15" s="26">
        <v>3.1429872799999998</v>
      </c>
      <c r="E15" s="27">
        <v>0.42036590646863353</v>
      </c>
      <c r="F15" s="27">
        <v>41.11912851801128</v>
      </c>
      <c r="G15" s="24"/>
      <c r="H15" s="24"/>
      <c r="I15" s="2"/>
      <c r="J15" s="2"/>
      <c r="K15" s="2"/>
      <c r="L15" s="2"/>
      <c r="M15" s="2"/>
      <c r="N15" s="2"/>
      <c r="O15" s="2"/>
    </row>
    <row r="16" spans="1:15" ht="18.95" customHeight="1" x14ac:dyDescent="0.25">
      <c r="A16" s="24" t="s">
        <v>8</v>
      </c>
      <c r="B16" s="26">
        <v>12.316418990000001</v>
      </c>
      <c r="C16" s="27">
        <v>1.6714570783740741</v>
      </c>
      <c r="D16" s="26">
        <v>10.849549130000002</v>
      </c>
      <c r="E16" s="27">
        <v>1.4510973632729514</v>
      </c>
      <c r="F16" s="27">
        <v>-11.909873001161984</v>
      </c>
      <c r="G16" s="24"/>
      <c r="H16" s="24"/>
      <c r="I16" s="2"/>
      <c r="J16" s="2"/>
      <c r="K16" s="2"/>
      <c r="L16" s="2"/>
      <c r="M16" s="2"/>
      <c r="N16" s="2"/>
      <c r="O16" s="2"/>
    </row>
    <row r="17" spans="1:15" ht="18.95" customHeight="1" x14ac:dyDescent="0.25">
      <c r="A17" s="24" t="s">
        <v>9</v>
      </c>
      <c r="B17" s="26">
        <v>14.543606270000002</v>
      </c>
      <c r="C17" s="27">
        <v>1.9737079150046899</v>
      </c>
      <c r="D17" s="26">
        <v>13.992536410000001</v>
      </c>
      <c r="E17" s="27">
        <v>1.8714632697415849</v>
      </c>
      <c r="F17" s="27">
        <v>-3.7890867627290277</v>
      </c>
      <c r="G17" s="24"/>
      <c r="H17" s="24"/>
      <c r="I17" s="2"/>
      <c r="J17" s="2"/>
      <c r="K17" s="2"/>
      <c r="L17" s="2"/>
      <c r="M17" s="2"/>
      <c r="N17" s="2"/>
      <c r="O17" s="2"/>
    </row>
    <row r="18" spans="1:15" ht="18.95" customHeight="1" x14ac:dyDescent="0.25">
      <c r="A18" s="31" t="s">
        <v>10</v>
      </c>
      <c r="B18" s="32">
        <v>702.3900536000001</v>
      </c>
      <c r="C18" s="33">
        <v>95.321117917673689</v>
      </c>
      <c r="D18" s="32">
        <v>715.61562906999984</v>
      </c>
      <c r="E18" s="33">
        <v>95.711622669097125</v>
      </c>
      <c r="F18" s="33">
        <v>1.8829388887575931</v>
      </c>
      <c r="G18" s="24"/>
      <c r="H18" s="24"/>
      <c r="I18" s="2"/>
      <c r="J18" s="2"/>
      <c r="K18" s="2"/>
      <c r="L18" s="2"/>
      <c r="M18" s="2"/>
      <c r="N18" s="2"/>
      <c r="O18" s="2"/>
    </row>
    <row r="19" spans="1:15" ht="18.95" customHeight="1" x14ac:dyDescent="0.25">
      <c r="A19" s="24" t="s">
        <v>11</v>
      </c>
      <c r="B19" s="26">
        <v>6.3474728099999993</v>
      </c>
      <c r="C19" s="27">
        <v>0.86141340000495337</v>
      </c>
      <c r="D19" s="26">
        <v>4.9623244</v>
      </c>
      <c r="E19" s="27">
        <v>0.66369724366094729</v>
      </c>
      <c r="F19" s="27">
        <v>-21.822045583524115</v>
      </c>
      <c r="G19" s="24"/>
      <c r="H19" s="24"/>
      <c r="I19" s="2"/>
      <c r="J19" s="2"/>
      <c r="K19" s="2"/>
      <c r="L19" s="2"/>
      <c r="M19" s="2"/>
      <c r="N19" s="2"/>
      <c r="O19" s="2"/>
    </row>
    <row r="20" spans="1:15" ht="18.95" customHeight="1" x14ac:dyDescent="0.25">
      <c r="A20" s="24" t="s">
        <v>12</v>
      </c>
      <c r="B20" s="26">
        <v>28.12967463</v>
      </c>
      <c r="C20" s="27">
        <v>3.8174686823213633</v>
      </c>
      <c r="D20" s="26">
        <v>27.100969020000001</v>
      </c>
      <c r="E20" s="27">
        <v>3.6246800872419236</v>
      </c>
      <c r="F20" s="27">
        <v>-3.6570121180957216</v>
      </c>
      <c r="G20" s="24"/>
      <c r="H20" s="24"/>
      <c r="I20" s="2"/>
      <c r="J20" s="2"/>
      <c r="K20" s="2"/>
      <c r="L20" s="2"/>
      <c r="M20" s="2"/>
      <c r="N20" s="2"/>
      <c r="O20" s="2"/>
    </row>
    <row r="21" spans="1:15" ht="18.95" customHeight="1" x14ac:dyDescent="0.25">
      <c r="A21" s="31" t="s">
        <v>13</v>
      </c>
      <c r="B21" s="32">
        <v>34.477147439999996</v>
      </c>
      <c r="C21" s="33">
        <v>4.6788820823263162</v>
      </c>
      <c r="D21" s="32">
        <v>32.063293420000001</v>
      </c>
      <c r="E21" s="33">
        <v>4.288377330902871</v>
      </c>
      <c r="F21" s="33">
        <v>-7.0013159418156192</v>
      </c>
      <c r="G21" s="24"/>
      <c r="H21" s="24"/>
      <c r="I21" s="2"/>
      <c r="J21" s="2"/>
      <c r="K21" s="2"/>
      <c r="L21" s="2"/>
      <c r="M21" s="2"/>
      <c r="N21" s="2"/>
      <c r="O21" s="2"/>
    </row>
    <row r="22" spans="1:15" ht="18.95" customHeight="1" x14ac:dyDescent="0.25">
      <c r="A22" s="28" t="s">
        <v>14</v>
      </c>
      <c r="B22" s="29">
        <v>736.86720104000005</v>
      </c>
      <c r="C22" s="30">
        <v>100</v>
      </c>
      <c r="D22" s="29">
        <v>747.67892248999988</v>
      </c>
      <c r="E22" s="30">
        <v>99.999999999999986</v>
      </c>
      <c r="F22" s="30">
        <v>1.4672550813417047</v>
      </c>
      <c r="G22" s="24"/>
      <c r="H22" s="24"/>
      <c r="I22" s="2"/>
      <c r="J22" s="2"/>
      <c r="K22" s="2"/>
      <c r="L22" s="2"/>
      <c r="M22" s="2"/>
      <c r="N22" s="2"/>
      <c r="O22" s="2"/>
    </row>
    <row r="23" spans="1:15" ht="23.25" customHeight="1" x14ac:dyDescent="0.25">
      <c r="A23" s="24" t="s">
        <v>32</v>
      </c>
      <c r="B23" s="24"/>
      <c r="C23" s="24"/>
      <c r="D23" s="24"/>
      <c r="E23" s="24"/>
      <c r="F23" s="24"/>
      <c r="G23" s="24"/>
      <c r="H23" s="24"/>
      <c r="I23" s="2"/>
      <c r="J23" s="2"/>
      <c r="K23" s="2"/>
      <c r="L23" s="2"/>
      <c r="M23" s="2"/>
      <c r="N23" s="2"/>
      <c r="O23" s="2"/>
    </row>
  </sheetData>
  <mergeCells count="4">
    <mergeCell ref="D7:D8"/>
    <mergeCell ref="E7:E8"/>
    <mergeCell ref="B7:B8"/>
    <mergeCell ref="C7:C8"/>
  </mergeCells>
  <pageMargins left="0.42" right="0.39370078740157483" top="0.74803149606299213" bottom="0.74803149606299213" header="0.31496062992125984" footer="0.31496062992125984"/>
  <pageSetup paperSize="9" scale="55" orientation="landscape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3"/>
  <sheetViews>
    <sheetView workbookViewId="0">
      <selection activeCell="D35" sqref="D35"/>
    </sheetView>
  </sheetViews>
  <sheetFormatPr baseColWidth="10" defaultRowHeight="15" x14ac:dyDescent="0.25"/>
  <cols>
    <col min="1" max="1" width="36.7109375" customWidth="1"/>
    <col min="2" max="2" width="10.7109375" customWidth="1"/>
    <col min="3" max="3" width="7.85546875" customWidth="1"/>
    <col min="4" max="4" width="10.7109375" customWidth="1"/>
    <col min="5" max="5" width="7.85546875" customWidth="1"/>
    <col min="6" max="6" width="11.140625" customWidth="1"/>
    <col min="7" max="7" width="9.42578125" customWidth="1"/>
    <col min="8" max="8" width="10.7109375" customWidth="1"/>
    <col min="9" max="9" width="7.85546875" customWidth="1"/>
    <col min="10" max="10" width="10.7109375" customWidth="1"/>
    <col min="11" max="11" width="7.85546875" customWidth="1"/>
    <col min="12" max="12" width="10.7109375" customWidth="1"/>
    <col min="13" max="13" width="7.85546875" customWidth="1"/>
    <col min="14" max="14" width="10.7109375" customWidth="1"/>
    <col min="15" max="15" width="7.85546875" customWidth="1"/>
    <col min="16" max="16" width="10.42578125" customWidth="1"/>
    <col min="17" max="19" width="7.85546875" customWidth="1"/>
    <col min="20" max="20" width="9" customWidth="1"/>
    <col min="21" max="23" width="7.85546875" customWidth="1"/>
    <col min="24" max="24" width="8.42578125" customWidth="1"/>
  </cols>
  <sheetData>
    <row r="1" spans="1:25" x14ac:dyDescent="0.2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2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2"/>
    </row>
    <row r="4" spans="1:25" ht="16.5" customHeight="1" x14ac:dyDescent="0.25">
      <c r="A4" s="3" t="s">
        <v>34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2"/>
    </row>
    <row r="5" spans="1: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1.75" customHeight="1" x14ac:dyDescent="0.25">
      <c r="A6" s="2"/>
      <c r="B6" s="34">
        <v>2008</v>
      </c>
      <c r="C6" s="34" t="s">
        <v>0</v>
      </c>
      <c r="D6" s="34">
        <v>2009</v>
      </c>
      <c r="E6" s="34" t="s">
        <v>0</v>
      </c>
      <c r="F6" s="34">
        <v>2010</v>
      </c>
      <c r="G6" s="34" t="s">
        <v>0</v>
      </c>
      <c r="H6" s="34">
        <v>2011</v>
      </c>
      <c r="I6" s="34" t="s">
        <v>0</v>
      </c>
      <c r="J6" s="34">
        <v>2012</v>
      </c>
      <c r="K6" s="34" t="s">
        <v>0</v>
      </c>
      <c r="L6" s="34">
        <v>2013</v>
      </c>
      <c r="M6" s="34" t="s">
        <v>0</v>
      </c>
      <c r="N6" s="34">
        <v>2014</v>
      </c>
      <c r="O6" s="34" t="s">
        <v>0</v>
      </c>
      <c r="P6" s="34">
        <v>2015</v>
      </c>
      <c r="Q6" s="34" t="s">
        <v>0</v>
      </c>
      <c r="R6" s="34">
        <v>2016</v>
      </c>
      <c r="S6" s="34" t="s">
        <v>0</v>
      </c>
      <c r="T6" s="34">
        <v>2017</v>
      </c>
      <c r="U6" s="34" t="s">
        <v>0</v>
      </c>
      <c r="V6" s="34">
        <v>2018</v>
      </c>
      <c r="W6" s="34" t="s">
        <v>0</v>
      </c>
      <c r="X6" s="11" t="s">
        <v>15</v>
      </c>
      <c r="Y6" s="2"/>
    </row>
    <row r="7" spans="1:25" ht="21.75" customHeight="1" x14ac:dyDescent="0.25">
      <c r="A7" s="2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11" t="s">
        <v>30</v>
      </c>
      <c r="Y7" s="2"/>
    </row>
    <row r="8" spans="1:25" x14ac:dyDescent="0.25">
      <c r="A8" s="2" t="s">
        <v>1</v>
      </c>
      <c r="B8" s="12">
        <v>38.994999999999997</v>
      </c>
      <c r="C8" s="4">
        <v>4.2</v>
      </c>
      <c r="D8" s="12">
        <v>46.203000000000003</v>
      </c>
      <c r="E8" s="5">
        <v>4.9000000000000004</v>
      </c>
      <c r="F8" s="12">
        <v>38.853000000000002</v>
      </c>
      <c r="G8" s="5">
        <v>4.5</v>
      </c>
      <c r="H8" s="12">
        <v>38.603999999999999</v>
      </c>
      <c r="I8" s="5">
        <v>4.9000000000000004</v>
      </c>
      <c r="J8" s="12">
        <v>37.517000000000003</v>
      </c>
      <c r="K8" s="5">
        <v>5.5</v>
      </c>
      <c r="L8" s="12">
        <v>36.543999999999997</v>
      </c>
      <c r="M8" s="5">
        <v>5.0999999999999996</v>
      </c>
      <c r="N8" s="12">
        <v>36.552999999999997</v>
      </c>
      <c r="O8" s="5">
        <v>5</v>
      </c>
      <c r="P8" s="12">
        <v>36.826543690000001</v>
      </c>
      <c r="Q8" s="5">
        <v>4.9727088959171075</v>
      </c>
      <c r="R8" s="5">
        <v>38.807000000000002</v>
      </c>
      <c r="S8" s="5">
        <v>5.3</v>
      </c>
      <c r="T8" s="12">
        <v>39.11010804</v>
      </c>
      <c r="U8" s="5">
        <v>5.2390504389058501</v>
      </c>
      <c r="V8" s="5">
        <v>39.825823369999995</v>
      </c>
      <c r="W8" s="21">
        <v>5.326594367187429</v>
      </c>
      <c r="X8" s="6">
        <v>1.3022917068483082</v>
      </c>
      <c r="Y8" s="2"/>
    </row>
    <row r="9" spans="1:25" x14ac:dyDescent="0.25">
      <c r="A9" s="2" t="s">
        <v>2</v>
      </c>
      <c r="B9" s="12">
        <v>34.462000000000003</v>
      </c>
      <c r="C9" s="4">
        <v>3.7</v>
      </c>
      <c r="D9" s="12">
        <v>32.567</v>
      </c>
      <c r="E9" s="5">
        <v>3.5</v>
      </c>
      <c r="F9" s="12">
        <v>26.280999999999999</v>
      </c>
      <c r="G9" s="5">
        <v>3.1</v>
      </c>
      <c r="H9" s="12">
        <v>28.032</v>
      </c>
      <c r="I9" s="5">
        <v>3.6</v>
      </c>
      <c r="J9" s="12">
        <v>26.76</v>
      </c>
      <c r="K9" s="5">
        <v>3.9</v>
      </c>
      <c r="L9" s="12">
        <v>30.895</v>
      </c>
      <c r="M9" s="5">
        <v>4.3</v>
      </c>
      <c r="N9" s="12">
        <v>29.38</v>
      </c>
      <c r="O9" s="5">
        <v>4</v>
      </c>
      <c r="P9" s="12">
        <v>33.518800479999996</v>
      </c>
      <c r="Q9" s="5">
        <v>4.5260624708755177</v>
      </c>
      <c r="R9" s="5">
        <v>33.478000000000002</v>
      </c>
      <c r="S9" s="5">
        <v>4.5999999999999996</v>
      </c>
      <c r="T9" s="12">
        <v>34.005687800000004</v>
      </c>
      <c r="U9" s="5">
        <v>4.5552805277774775</v>
      </c>
      <c r="V9" s="5">
        <v>34.633648000000001</v>
      </c>
      <c r="W9" s="21">
        <v>4.6321551883072143</v>
      </c>
      <c r="X9" s="6">
        <v>1.7043808280258048</v>
      </c>
      <c r="Y9" s="2"/>
    </row>
    <row r="10" spans="1:25" x14ac:dyDescent="0.25">
      <c r="A10" s="2" t="s">
        <v>3</v>
      </c>
      <c r="B10" s="12">
        <v>66.721000000000004</v>
      </c>
      <c r="C10" s="4">
        <v>7.2</v>
      </c>
      <c r="D10" s="12">
        <v>70.581000000000003</v>
      </c>
      <c r="E10" s="5">
        <v>7.5</v>
      </c>
      <c r="F10" s="12">
        <v>73.231999999999999</v>
      </c>
      <c r="G10" s="5">
        <v>8.5</v>
      </c>
      <c r="H10" s="12">
        <v>71.551000000000002</v>
      </c>
      <c r="I10" s="5">
        <v>9.1999999999999993</v>
      </c>
      <c r="J10" s="12">
        <v>72.260999999999996</v>
      </c>
      <c r="K10" s="5">
        <v>10.6</v>
      </c>
      <c r="L10" s="12">
        <v>70.733999999999995</v>
      </c>
      <c r="M10" s="5">
        <v>9.9</v>
      </c>
      <c r="N10" s="12">
        <v>74.058999999999997</v>
      </c>
      <c r="O10" s="5">
        <v>10.1</v>
      </c>
      <c r="P10" s="12">
        <v>72.982117419999994</v>
      </c>
      <c r="Q10" s="5">
        <v>9.8548163409603138</v>
      </c>
      <c r="R10" s="5">
        <v>70.872</v>
      </c>
      <c r="S10" s="5">
        <v>9.6</v>
      </c>
      <c r="T10" s="12">
        <v>69.849467489999995</v>
      </c>
      <c r="U10" s="5">
        <v>9.3567852826321261</v>
      </c>
      <c r="V10" s="5">
        <v>62.906220049999995</v>
      </c>
      <c r="W10" s="21">
        <v>8.4135339592699783</v>
      </c>
      <c r="X10" s="6">
        <v>1.8015838986431874</v>
      </c>
      <c r="Y10" s="2"/>
    </row>
    <row r="11" spans="1:25" x14ac:dyDescent="0.25">
      <c r="A11" s="2" t="s">
        <v>4</v>
      </c>
      <c r="B11" s="12">
        <v>508.62799999999999</v>
      </c>
      <c r="C11" s="4">
        <v>55.1</v>
      </c>
      <c r="D11" s="12">
        <v>511.29599999999999</v>
      </c>
      <c r="E11" s="5">
        <v>54.4</v>
      </c>
      <c r="F11" s="12">
        <v>445.322</v>
      </c>
      <c r="G11" s="5">
        <v>51.7</v>
      </c>
      <c r="H11" s="12">
        <v>497.80700000000002</v>
      </c>
      <c r="I11" s="5">
        <v>63.8</v>
      </c>
      <c r="J11" s="12">
        <v>466.85500000000002</v>
      </c>
      <c r="K11" s="5">
        <v>68.2</v>
      </c>
      <c r="L11" s="12">
        <v>541.15899999999999</v>
      </c>
      <c r="M11" s="5">
        <v>75.900000000000006</v>
      </c>
      <c r="N11" s="12">
        <v>543.851</v>
      </c>
      <c r="O11" s="5">
        <v>74.5</v>
      </c>
      <c r="P11" s="12">
        <v>555.58362070999999</v>
      </c>
      <c r="Q11" s="5">
        <v>75.02076861697617</v>
      </c>
      <c r="R11" s="5">
        <v>550.34799999999996</v>
      </c>
      <c r="S11" s="5">
        <v>74.8</v>
      </c>
      <c r="T11" s="12">
        <v>552.80374730000005</v>
      </c>
      <c r="U11" s="5">
        <v>74.05161632278795</v>
      </c>
      <c r="V11" s="5">
        <v>561.55075567999995</v>
      </c>
      <c r="W11" s="21">
        <v>75.105869483369133</v>
      </c>
      <c r="X11" s="6">
        <v>2.361505199760515</v>
      </c>
      <c r="Y11" s="2"/>
    </row>
    <row r="12" spans="1:25" x14ac:dyDescent="0.25">
      <c r="A12" s="2" t="s">
        <v>5</v>
      </c>
      <c r="B12" s="12">
        <v>11.65</v>
      </c>
      <c r="C12" s="4">
        <v>1.3</v>
      </c>
      <c r="D12" s="12">
        <v>13.698</v>
      </c>
      <c r="E12" s="5">
        <v>1.5</v>
      </c>
      <c r="F12" s="12">
        <v>11</v>
      </c>
      <c r="G12" s="5">
        <v>1.3</v>
      </c>
      <c r="H12" s="12">
        <v>6.218</v>
      </c>
      <c r="I12" s="5">
        <v>0.8</v>
      </c>
      <c r="J12" s="12">
        <v>6.2290000000000001</v>
      </c>
      <c r="K12" s="5">
        <v>0.9</v>
      </c>
      <c r="L12" s="12">
        <v>5.726</v>
      </c>
      <c r="M12" s="5">
        <v>0.8</v>
      </c>
      <c r="N12" s="12">
        <v>6.444</v>
      </c>
      <c r="O12" s="5">
        <v>0.9</v>
      </c>
      <c r="P12" s="12">
        <v>5.7708559699999995</v>
      </c>
      <c r="Q12" s="5">
        <v>0.77924192562409178</v>
      </c>
      <c r="R12" s="5">
        <v>4.774</v>
      </c>
      <c r="S12" s="5">
        <v>0.6</v>
      </c>
      <c r="T12" s="12">
        <v>3.8645112000000004</v>
      </c>
      <c r="U12" s="5">
        <v>0.51767612295546539</v>
      </c>
      <c r="V12" s="5">
        <v>2.7066455600000001</v>
      </c>
      <c r="W12" s="21">
        <v>0.36200640122180267</v>
      </c>
      <c r="X12" s="6">
        <v>-33.834898536830565</v>
      </c>
      <c r="Y12" s="2"/>
    </row>
    <row r="13" spans="1:25" x14ac:dyDescent="0.25">
      <c r="A13" s="7" t="s">
        <v>6</v>
      </c>
      <c r="B13" s="13">
        <v>660.45500000000004</v>
      </c>
      <c r="C13" s="8">
        <v>71.599999999999994</v>
      </c>
      <c r="D13" s="13">
        <v>674.34400000000005</v>
      </c>
      <c r="E13" s="9">
        <v>71.8</v>
      </c>
      <c r="F13" s="13">
        <v>594.68899999999996</v>
      </c>
      <c r="G13" s="9">
        <v>69.099999999999994</v>
      </c>
      <c r="H13" s="13">
        <v>642.21199999999999</v>
      </c>
      <c r="I13" s="9">
        <v>82.3</v>
      </c>
      <c r="J13" s="13">
        <v>609.62199999999996</v>
      </c>
      <c r="K13" s="9">
        <v>89</v>
      </c>
      <c r="L13" s="13">
        <v>685.05799999999999</v>
      </c>
      <c r="M13" s="9">
        <v>96.1</v>
      </c>
      <c r="N13" s="13">
        <v>690.28800000000001</v>
      </c>
      <c r="O13" s="9">
        <v>94.6</v>
      </c>
      <c r="P13" s="13">
        <v>704.68193827000005</v>
      </c>
      <c r="Q13" s="9">
        <v>95.153598250353198</v>
      </c>
      <c r="R13" s="9">
        <v>698.279</v>
      </c>
      <c r="S13" s="9">
        <v>94.9</v>
      </c>
      <c r="T13" s="13">
        <v>699.63352182999995</v>
      </c>
      <c r="U13" s="9">
        <v>93.72040869505885</v>
      </c>
      <c r="V13" s="9">
        <v>701.62309265999988</v>
      </c>
      <c r="W13" s="22">
        <v>93.840159399355542</v>
      </c>
      <c r="X13" s="10">
        <v>2.002866393142881</v>
      </c>
      <c r="Y13" s="2"/>
    </row>
    <row r="14" spans="1:25" x14ac:dyDescent="0.25">
      <c r="A14" s="2" t="s">
        <v>7</v>
      </c>
      <c r="B14" s="12">
        <v>49.552</v>
      </c>
      <c r="C14" s="4">
        <v>5.4</v>
      </c>
      <c r="D14" s="12">
        <v>23.233000000000001</v>
      </c>
      <c r="E14" s="5">
        <v>2.5</v>
      </c>
      <c r="F14" s="12">
        <v>23.74</v>
      </c>
      <c r="G14" s="5">
        <v>2.8</v>
      </c>
      <c r="H14" s="12">
        <v>19.667000000000002</v>
      </c>
      <c r="I14" s="5">
        <v>2.5</v>
      </c>
      <c r="J14" s="12">
        <v>8.4109999999999996</v>
      </c>
      <c r="K14" s="5">
        <v>1.2</v>
      </c>
      <c r="L14" s="12">
        <v>0.501</v>
      </c>
      <c r="M14" s="5">
        <v>0.1</v>
      </c>
      <c r="N14" s="12">
        <v>0.32100000000000001</v>
      </c>
      <c r="O14" s="5">
        <v>0</v>
      </c>
      <c r="P14" s="12">
        <v>1.8214459999999999</v>
      </c>
      <c r="Q14" s="5">
        <v>0.24595087727692838</v>
      </c>
      <c r="R14" s="5">
        <v>3.504</v>
      </c>
      <c r="S14" s="5">
        <v>0.5</v>
      </c>
      <c r="T14" s="12">
        <v>2.2271872799999999</v>
      </c>
      <c r="U14" s="5">
        <v>0.29834605634113021</v>
      </c>
      <c r="V14" s="5">
        <v>3.1429872799999998</v>
      </c>
      <c r="W14" s="21">
        <v>0.42036590646863353</v>
      </c>
      <c r="X14" s="6">
        <v>41.11912851801128</v>
      </c>
      <c r="Y14" s="2"/>
    </row>
    <row r="15" spans="1:25" x14ac:dyDescent="0.25">
      <c r="A15" s="2" t="s">
        <v>8</v>
      </c>
      <c r="B15" s="12">
        <v>133.63200000000001</v>
      </c>
      <c r="C15" s="4">
        <v>14.5</v>
      </c>
      <c r="D15" s="12">
        <v>141.11000000000001</v>
      </c>
      <c r="E15" s="5">
        <v>15</v>
      </c>
      <c r="F15" s="12">
        <v>135.21899999999999</v>
      </c>
      <c r="G15" s="5">
        <v>15.7</v>
      </c>
      <c r="H15" s="12">
        <v>98.992000000000004</v>
      </c>
      <c r="I15" s="5">
        <v>12.7</v>
      </c>
      <c r="J15" s="12">
        <v>49.4</v>
      </c>
      <c r="K15" s="5">
        <v>7.2</v>
      </c>
      <c r="L15" s="12">
        <v>18.439</v>
      </c>
      <c r="M15" s="5">
        <v>2.6</v>
      </c>
      <c r="N15" s="12">
        <v>15.638</v>
      </c>
      <c r="O15" s="5">
        <v>2.1</v>
      </c>
      <c r="P15" s="12">
        <v>10.353295039999999</v>
      </c>
      <c r="Q15" s="5">
        <v>1.3980112491915058</v>
      </c>
      <c r="R15" s="5">
        <v>12.125999999999999</v>
      </c>
      <c r="S15" s="5">
        <v>1.6</v>
      </c>
      <c r="T15" s="12">
        <v>10.333085989999997</v>
      </c>
      <c r="U15" s="5">
        <v>1.3841833071847833</v>
      </c>
      <c r="V15" s="5">
        <v>10.849549130000002</v>
      </c>
      <c r="W15" s="21">
        <v>1.4510973632729514</v>
      </c>
      <c r="X15" s="6">
        <v>-11.909873001161984</v>
      </c>
      <c r="Y15" s="2"/>
    </row>
    <row r="16" spans="1:25" x14ac:dyDescent="0.25">
      <c r="A16" s="7" t="s">
        <v>9</v>
      </c>
      <c r="B16" s="13">
        <v>183.18299999999999</v>
      </c>
      <c r="C16" s="8">
        <v>19.899999999999999</v>
      </c>
      <c r="D16" s="13">
        <v>164.34299999999999</v>
      </c>
      <c r="E16" s="9">
        <v>17.5</v>
      </c>
      <c r="F16" s="13">
        <v>158.959</v>
      </c>
      <c r="G16" s="9">
        <v>18.5</v>
      </c>
      <c r="H16" s="13">
        <v>118.65900000000001</v>
      </c>
      <c r="I16" s="9">
        <v>15.2</v>
      </c>
      <c r="J16" s="13">
        <v>57.81</v>
      </c>
      <c r="K16" s="9">
        <v>8.4</v>
      </c>
      <c r="L16" s="13">
        <v>18.940999999999999</v>
      </c>
      <c r="M16" s="9">
        <v>2.7</v>
      </c>
      <c r="N16" s="13">
        <v>15.959</v>
      </c>
      <c r="O16" s="9">
        <v>2.2000000000000002</v>
      </c>
      <c r="P16" s="13">
        <v>12.174741039999999</v>
      </c>
      <c r="Q16" s="9">
        <v>1.6439621264684341</v>
      </c>
      <c r="R16" s="9">
        <v>15.63</v>
      </c>
      <c r="S16" s="9">
        <v>2.1</v>
      </c>
      <c r="T16" s="13">
        <v>12.560273269999998</v>
      </c>
      <c r="U16" s="9">
        <v>1.6825293635259135</v>
      </c>
      <c r="V16" s="9">
        <v>13.992536410000001</v>
      </c>
      <c r="W16" s="22">
        <v>1.8714632697415849</v>
      </c>
      <c r="X16" s="10">
        <v>-3.7890867627290277</v>
      </c>
      <c r="Y16" s="2"/>
    </row>
    <row r="17" spans="1:25" x14ac:dyDescent="0.25">
      <c r="A17" s="7" t="s">
        <v>10</v>
      </c>
      <c r="B17" s="13">
        <v>843.63900000000001</v>
      </c>
      <c r="C17" s="8">
        <v>91.5</v>
      </c>
      <c r="D17" s="13">
        <v>838.68700000000001</v>
      </c>
      <c r="E17" s="9">
        <v>89.3</v>
      </c>
      <c r="F17" s="13">
        <v>753.649</v>
      </c>
      <c r="G17" s="9">
        <v>87.5</v>
      </c>
      <c r="H17" s="13">
        <v>760.87099999999998</v>
      </c>
      <c r="I17" s="9">
        <v>97.5</v>
      </c>
      <c r="J17" s="13">
        <v>667.43299999999999</v>
      </c>
      <c r="K17" s="9">
        <v>97.5</v>
      </c>
      <c r="L17" s="13">
        <v>703.99900000000002</v>
      </c>
      <c r="M17" s="9">
        <v>98.7</v>
      </c>
      <c r="N17" s="13">
        <v>706.24699999999996</v>
      </c>
      <c r="O17" s="9">
        <v>96.8</v>
      </c>
      <c r="P17" s="13">
        <v>716.85667931</v>
      </c>
      <c r="Q17" s="9">
        <v>96.797560376821636</v>
      </c>
      <c r="R17" s="9">
        <v>713.90899999999999</v>
      </c>
      <c r="S17" s="9">
        <v>97</v>
      </c>
      <c r="T17" s="13">
        <v>712.19379509999999</v>
      </c>
      <c r="U17" s="9">
        <v>95.40293805858478</v>
      </c>
      <c r="V17" s="9">
        <v>715.61562906999984</v>
      </c>
      <c r="W17" s="22">
        <v>95.711622669097125</v>
      </c>
      <c r="X17" s="10">
        <v>1.8829388887575931</v>
      </c>
      <c r="Y17" s="2"/>
    </row>
    <row r="18" spans="1:25" x14ac:dyDescent="0.25">
      <c r="A18" s="2" t="s">
        <v>11</v>
      </c>
      <c r="B18" s="12">
        <v>6.5629999999999997</v>
      </c>
      <c r="C18" s="4">
        <v>0.7</v>
      </c>
      <c r="D18" s="12">
        <v>6.1079999999999997</v>
      </c>
      <c r="E18" s="5">
        <v>0.6</v>
      </c>
      <c r="F18" s="12">
        <v>6.0439999999999996</v>
      </c>
      <c r="G18" s="5">
        <v>0.7</v>
      </c>
      <c r="H18" s="12">
        <v>6.3479999999999999</v>
      </c>
      <c r="I18" s="5">
        <v>0.8</v>
      </c>
      <c r="J18" s="12">
        <v>6.2290000000000001</v>
      </c>
      <c r="K18" s="5">
        <v>0.9</v>
      </c>
      <c r="L18" s="12">
        <v>5.8049999999999997</v>
      </c>
      <c r="M18" s="5">
        <v>0.8</v>
      </c>
      <c r="N18" s="12">
        <v>6.1050000000000004</v>
      </c>
      <c r="O18" s="5">
        <v>0.8</v>
      </c>
      <c r="P18" s="12">
        <v>6.2620120600000009</v>
      </c>
      <c r="Q18" s="5">
        <v>0.8455630085523842</v>
      </c>
      <c r="R18" s="5">
        <v>6.3609999999999998</v>
      </c>
      <c r="S18" s="5">
        <v>0.9</v>
      </c>
      <c r="T18" s="12">
        <v>6.1879161800000011</v>
      </c>
      <c r="U18" s="5">
        <v>0.8289111588642295</v>
      </c>
      <c r="V18" s="5">
        <v>4.9623244</v>
      </c>
      <c r="W18" s="21">
        <v>0.66369724366094729</v>
      </c>
      <c r="X18" s="6">
        <v>-21.822045583524115</v>
      </c>
      <c r="Y18" s="2"/>
    </row>
    <row r="19" spans="1:25" x14ac:dyDescent="0.25">
      <c r="A19" s="2" t="s">
        <v>12</v>
      </c>
      <c r="B19" s="12">
        <v>72.093000000000004</v>
      </c>
      <c r="C19" s="4">
        <v>7.8</v>
      </c>
      <c r="D19" s="12">
        <v>94.881</v>
      </c>
      <c r="E19" s="5">
        <v>10.1</v>
      </c>
      <c r="F19" s="12">
        <v>101.349</v>
      </c>
      <c r="G19" s="5">
        <v>11.8</v>
      </c>
      <c r="H19" s="12">
        <v>13.065</v>
      </c>
      <c r="I19" s="5">
        <v>1.7</v>
      </c>
      <c r="J19" s="12">
        <v>11.026999999999999</v>
      </c>
      <c r="K19" s="5">
        <v>1.6</v>
      </c>
      <c r="L19" s="12">
        <v>3.198</v>
      </c>
      <c r="M19" s="5">
        <v>0.4</v>
      </c>
      <c r="N19" s="12">
        <v>17.312000000000001</v>
      </c>
      <c r="O19" s="5">
        <v>2.4</v>
      </c>
      <c r="P19" s="12">
        <v>17.45439386</v>
      </c>
      <c r="Q19" s="5">
        <v>2.3568766146259801</v>
      </c>
      <c r="R19" s="5">
        <v>15.510999999999999</v>
      </c>
      <c r="S19" s="5">
        <v>2.1</v>
      </c>
      <c r="T19" s="12">
        <v>28.129674629999997</v>
      </c>
      <c r="U19" s="5">
        <v>3.7681507825510026</v>
      </c>
      <c r="V19" s="5">
        <v>27.100969020000001</v>
      </c>
      <c r="W19" s="21">
        <v>3.6246800872419236</v>
      </c>
      <c r="X19" s="6">
        <v>-3.6570121180957216</v>
      </c>
      <c r="Y19" s="2"/>
    </row>
    <row r="20" spans="1:25" x14ac:dyDescent="0.25">
      <c r="A20" s="7" t="s">
        <v>13</v>
      </c>
      <c r="B20" s="13">
        <v>78.656000000000006</v>
      </c>
      <c r="C20" s="8">
        <v>8.5</v>
      </c>
      <c r="D20" s="13">
        <v>100.989</v>
      </c>
      <c r="E20" s="9">
        <v>10.7</v>
      </c>
      <c r="F20" s="13">
        <v>107.393</v>
      </c>
      <c r="G20" s="9">
        <v>12.5</v>
      </c>
      <c r="H20" s="13">
        <v>19.413</v>
      </c>
      <c r="I20" s="9">
        <v>2.5</v>
      </c>
      <c r="J20" s="13">
        <v>17.254999999999999</v>
      </c>
      <c r="K20" s="9">
        <v>2.5</v>
      </c>
      <c r="L20" s="13">
        <v>9.0030000000000001</v>
      </c>
      <c r="M20" s="9">
        <v>1.3</v>
      </c>
      <c r="N20" s="13">
        <v>23.416</v>
      </c>
      <c r="O20" s="9">
        <v>3.2</v>
      </c>
      <c r="P20" s="13">
        <v>23.71640592</v>
      </c>
      <c r="Q20" s="9">
        <v>3.2024396231783645</v>
      </c>
      <c r="R20" s="9">
        <v>21.873000000000001</v>
      </c>
      <c r="S20" s="9">
        <v>3</v>
      </c>
      <c r="T20" s="13">
        <v>34.317590809999999</v>
      </c>
      <c r="U20" s="9">
        <v>4.5970619414152321</v>
      </c>
      <c r="V20" s="9">
        <v>32.063293420000001</v>
      </c>
      <c r="W20" s="22">
        <v>4.288377330902871</v>
      </c>
      <c r="X20" s="10">
        <v>-7.0013159418156192</v>
      </c>
      <c r="Y20" s="2"/>
    </row>
    <row r="21" spans="1:25" x14ac:dyDescent="0.25">
      <c r="A21" s="7" t="s">
        <v>14</v>
      </c>
      <c r="B21" s="13">
        <v>922.29499999999996</v>
      </c>
      <c r="C21" s="9">
        <v>100</v>
      </c>
      <c r="D21" s="13">
        <v>939.67600000000004</v>
      </c>
      <c r="E21" s="9">
        <v>100</v>
      </c>
      <c r="F21" s="13">
        <v>861.04100000000005</v>
      </c>
      <c r="G21" s="9">
        <v>100</v>
      </c>
      <c r="H21" s="13">
        <v>780.28399999999999</v>
      </c>
      <c r="I21" s="9">
        <v>100</v>
      </c>
      <c r="J21" s="13">
        <v>684.68799999999999</v>
      </c>
      <c r="K21" s="9">
        <v>100</v>
      </c>
      <c r="L21" s="13">
        <v>713.00199999999995</v>
      </c>
      <c r="M21" s="9">
        <v>100</v>
      </c>
      <c r="N21" s="13">
        <v>729.66300000000001</v>
      </c>
      <c r="O21" s="9">
        <v>100</v>
      </c>
      <c r="P21" s="13">
        <v>740.57308523000006</v>
      </c>
      <c r="Q21" s="9">
        <v>100</v>
      </c>
      <c r="R21" s="9">
        <v>735.78200000000004</v>
      </c>
      <c r="S21" s="9">
        <v>100</v>
      </c>
      <c r="T21" s="13">
        <v>746.51138590999994</v>
      </c>
      <c r="U21" s="9">
        <v>100</v>
      </c>
      <c r="V21" s="9">
        <v>747.67892248999988</v>
      </c>
      <c r="W21" s="22">
        <v>99.999999999999986</v>
      </c>
      <c r="X21" s="10">
        <v>1.4672550813417047</v>
      </c>
      <c r="Y21" s="2"/>
    </row>
    <row r="22" spans="1:25" ht="21" customHeight="1" x14ac:dyDescent="0.25">
      <c r="A22" s="2" t="s">
        <v>32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</sheetData>
  <mergeCells count="22">
    <mergeCell ref="V6:V7"/>
    <mergeCell ref="W6:W7"/>
    <mergeCell ref="O6:O7"/>
    <mergeCell ref="N6:N7"/>
    <mergeCell ref="M6:M7"/>
    <mergeCell ref="U6:U7"/>
    <mergeCell ref="T6:T7"/>
    <mergeCell ref="P6:P7"/>
    <mergeCell ref="Q6:Q7"/>
    <mergeCell ref="R6:R7"/>
    <mergeCell ref="S6:S7"/>
    <mergeCell ref="I6:I7"/>
    <mergeCell ref="J6:J7"/>
    <mergeCell ref="K6:K7"/>
    <mergeCell ref="L6:L7"/>
    <mergeCell ref="B6:B7"/>
    <mergeCell ref="D6:D7"/>
    <mergeCell ref="F6:F7"/>
    <mergeCell ref="H6:H7"/>
    <mergeCell ref="C6:C7"/>
    <mergeCell ref="E6:E7"/>
    <mergeCell ref="G6:G7"/>
  </mergeCells>
  <pageMargins left="0.42" right="0.39370078740157483" top="0.74803149606299213" bottom="0.74803149606299213" header="0.31496062992125984" footer="0.31496062992125984"/>
  <pageSetup paperSize="9" scale="55" orientation="landscape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52"/>
  <sheetViews>
    <sheetView topLeftCell="A13" workbookViewId="0">
      <selection activeCell="B39" sqref="B39:F52"/>
    </sheetView>
  </sheetViews>
  <sheetFormatPr baseColWidth="10" defaultRowHeight="15" x14ac:dyDescent="0.25"/>
  <cols>
    <col min="1" max="1" width="33.5703125" customWidth="1"/>
    <col min="2" max="2" width="15.42578125" customWidth="1"/>
    <col min="3" max="3" width="13.85546875" customWidth="1"/>
    <col min="4" max="4" width="13.7109375" customWidth="1"/>
    <col min="5" max="5" width="16.140625" customWidth="1"/>
    <col min="6" max="6" width="13.85546875" customWidth="1"/>
    <col min="7" max="7" width="14.5703125" customWidth="1"/>
    <col min="8" max="8" width="15.28515625" customWidth="1"/>
    <col min="9" max="9" width="16.42578125" customWidth="1"/>
    <col min="10" max="10" width="14.7109375" customWidth="1"/>
    <col min="11" max="11" width="16" customWidth="1"/>
  </cols>
  <sheetData>
    <row r="3" spans="1:11" ht="15.75" thickBot="1" x14ac:dyDescent="0.3">
      <c r="A3" s="18">
        <v>2018</v>
      </c>
      <c r="B3" s="17" t="s">
        <v>18</v>
      </c>
      <c r="C3" s="17" t="s">
        <v>19</v>
      </c>
      <c r="D3" s="17" t="s">
        <v>20</v>
      </c>
      <c r="E3" s="17" t="s">
        <v>21</v>
      </c>
      <c r="F3" s="17" t="s">
        <v>22</v>
      </c>
      <c r="G3" s="17" t="s">
        <v>23</v>
      </c>
      <c r="H3" s="17" t="s">
        <v>24</v>
      </c>
      <c r="I3" s="17" t="s">
        <v>25</v>
      </c>
      <c r="J3" s="17" t="s">
        <v>26</v>
      </c>
      <c r="K3" s="17" t="s">
        <v>27</v>
      </c>
    </row>
    <row r="4" spans="1:11" x14ac:dyDescent="0.25">
      <c r="A4" s="14" t="s">
        <v>1</v>
      </c>
      <c r="B4" s="19">
        <v>1635141.44</v>
      </c>
      <c r="C4" s="19">
        <v>7477600</v>
      </c>
      <c r="D4" s="19">
        <v>7412360.0899999999</v>
      </c>
      <c r="E4" s="19">
        <v>3140453</v>
      </c>
      <c r="F4" s="19">
        <v>6221907</v>
      </c>
      <c r="G4" s="19">
        <v>2800000</v>
      </c>
      <c r="H4" s="19">
        <v>1135000</v>
      </c>
      <c r="I4" s="19">
        <v>8098691.8399999999</v>
      </c>
      <c r="J4" s="19">
        <v>1904670</v>
      </c>
      <c r="K4" s="19">
        <f>SUM(B4:J4)</f>
        <v>39825823.370000005</v>
      </c>
    </row>
    <row r="5" spans="1:11" x14ac:dyDescent="0.25">
      <c r="A5" s="2" t="s">
        <v>2</v>
      </c>
      <c r="B5" s="19">
        <v>2311449</v>
      </c>
      <c r="C5" s="19">
        <v>5175100</v>
      </c>
      <c r="D5" s="19">
        <v>6794120</v>
      </c>
      <c r="E5" s="19">
        <v>2341449</v>
      </c>
      <c r="F5" s="19">
        <v>4838550</v>
      </c>
      <c r="G5" s="19">
        <v>2335700</v>
      </c>
      <c r="H5" s="19">
        <v>1291370</v>
      </c>
      <c r="I5" s="19">
        <v>6836770</v>
      </c>
      <c r="J5" s="19">
        <v>2709140</v>
      </c>
      <c r="K5" s="19">
        <f t="shared" ref="K5:K16" si="0">SUM(B5:J5)</f>
        <v>34633648</v>
      </c>
    </row>
    <row r="6" spans="1:11" x14ac:dyDescent="0.25">
      <c r="A6" s="15" t="s">
        <v>3</v>
      </c>
      <c r="B6" s="19">
        <v>2456900</v>
      </c>
      <c r="C6" s="19">
        <v>11828100</v>
      </c>
      <c r="D6" s="19">
        <v>13910870.390000001</v>
      </c>
      <c r="E6" s="19">
        <v>8044785.2400000002</v>
      </c>
      <c r="F6" s="19">
        <v>4787951</v>
      </c>
      <c r="G6" s="19">
        <v>7504240.96</v>
      </c>
      <c r="H6" s="19">
        <v>6646800</v>
      </c>
      <c r="I6" s="19">
        <v>4105647.46</v>
      </c>
      <c r="J6" s="19">
        <v>3620925</v>
      </c>
      <c r="K6" s="19">
        <f t="shared" si="0"/>
        <v>62906220.050000004</v>
      </c>
    </row>
    <row r="7" spans="1:11" x14ac:dyDescent="0.25">
      <c r="A7" s="2" t="s">
        <v>4</v>
      </c>
      <c r="B7" s="19">
        <v>45891930.060000002</v>
      </c>
      <c r="C7" s="19">
        <v>72305000</v>
      </c>
      <c r="D7" s="19">
        <v>104741059.04000001</v>
      </c>
      <c r="E7" s="19">
        <v>45591947.149999999</v>
      </c>
      <c r="F7" s="19">
        <v>87275381</v>
      </c>
      <c r="G7" s="19">
        <v>41555086.039999999</v>
      </c>
      <c r="H7" s="19">
        <v>37429130</v>
      </c>
      <c r="I7" s="19">
        <v>72055349.560000002</v>
      </c>
      <c r="J7" s="19">
        <v>54705872.829999998</v>
      </c>
      <c r="K7" s="19">
        <f t="shared" si="0"/>
        <v>561550755.68000007</v>
      </c>
    </row>
    <row r="8" spans="1:11" x14ac:dyDescent="0.25">
      <c r="A8" s="15" t="s">
        <v>5</v>
      </c>
      <c r="B8" s="19">
        <v>102000</v>
      </c>
      <c r="C8" s="19">
        <v>412200</v>
      </c>
      <c r="D8" s="19">
        <v>913346.46</v>
      </c>
      <c r="E8" s="19">
        <v>156300</v>
      </c>
      <c r="F8" s="19">
        <v>646223</v>
      </c>
      <c r="G8" s="19">
        <v>86000</v>
      </c>
      <c r="H8" s="19">
        <v>128200</v>
      </c>
      <c r="I8" s="19">
        <v>74376.100000000006</v>
      </c>
      <c r="J8" s="19">
        <v>188000</v>
      </c>
      <c r="K8" s="19">
        <f t="shared" si="0"/>
        <v>2706645.56</v>
      </c>
    </row>
    <row r="9" spans="1:11" x14ac:dyDescent="0.25">
      <c r="A9" s="7" t="s">
        <v>6</v>
      </c>
      <c r="B9" s="19">
        <f t="shared" ref="B9:G9" si="1">B4+B5+B6+B7+B8</f>
        <v>52397420.5</v>
      </c>
      <c r="C9" s="19">
        <f t="shared" si="1"/>
        <v>97198000</v>
      </c>
      <c r="D9" s="19">
        <f t="shared" si="1"/>
        <v>133771755.98</v>
      </c>
      <c r="E9" s="19">
        <f t="shared" si="1"/>
        <v>59274934.390000001</v>
      </c>
      <c r="F9" s="19">
        <f t="shared" si="1"/>
        <v>103770012</v>
      </c>
      <c r="G9" s="19">
        <f t="shared" si="1"/>
        <v>54281027</v>
      </c>
      <c r="H9" s="19">
        <f t="shared" ref="H9:J9" si="2">H4+H5+H6+H7+H8</f>
        <v>46630500</v>
      </c>
      <c r="I9" s="19">
        <f t="shared" si="2"/>
        <v>91170834.959999993</v>
      </c>
      <c r="J9" s="19">
        <f t="shared" si="2"/>
        <v>63128607.829999998</v>
      </c>
      <c r="K9" s="19">
        <f t="shared" si="0"/>
        <v>701623092.66000009</v>
      </c>
    </row>
    <row r="10" spans="1:11" x14ac:dyDescent="0.25">
      <c r="A10" s="15" t="s">
        <v>7</v>
      </c>
      <c r="B10" s="19">
        <v>40000</v>
      </c>
      <c r="C10" s="19">
        <v>20000</v>
      </c>
      <c r="D10" s="19">
        <v>0</v>
      </c>
      <c r="E10" s="19">
        <v>424187.28</v>
      </c>
      <c r="F10" s="19">
        <v>0</v>
      </c>
      <c r="G10" s="19">
        <v>3000</v>
      </c>
      <c r="H10" s="19">
        <v>1121800</v>
      </c>
      <c r="I10" s="19">
        <v>1534000</v>
      </c>
      <c r="J10" s="19">
        <v>0</v>
      </c>
      <c r="K10" s="19">
        <f t="shared" si="0"/>
        <v>3142987.2800000003</v>
      </c>
    </row>
    <row r="11" spans="1:11" x14ac:dyDescent="0.25">
      <c r="A11" s="2" t="s">
        <v>8</v>
      </c>
      <c r="B11" s="19">
        <v>356008.46</v>
      </c>
      <c r="C11" s="19">
        <v>135000</v>
      </c>
      <c r="D11" s="19">
        <v>175000</v>
      </c>
      <c r="E11" s="19">
        <v>2942820.67</v>
      </c>
      <c r="F11" s="19">
        <v>523537</v>
      </c>
      <c r="G11" s="19">
        <v>245308</v>
      </c>
      <c r="H11" s="19">
        <v>5000700</v>
      </c>
      <c r="I11" s="19">
        <v>1198000</v>
      </c>
      <c r="J11" s="19">
        <v>273175</v>
      </c>
      <c r="K11" s="19">
        <f t="shared" si="0"/>
        <v>10849549.129999999</v>
      </c>
    </row>
    <row r="12" spans="1:11" x14ac:dyDescent="0.25">
      <c r="A12" s="7" t="s">
        <v>9</v>
      </c>
      <c r="B12" s="19">
        <f t="shared" ref="B12:G12" si="3">B10+B11</f>
        <v>396008.46</v>
      </c>
      <c r="C12" s="19">
        <f t="shared" si="3"/>
        <v>155000</v>
      </c>
      <c r="D12" s="19">
        <f t="shared" si="3"/>
        <v>175000</v>
      </c>
      <c r="E12" s="19">
        <f t="shared" si="3"/>
        <v>3367007.95</v>
      </c>
      <c r="F12" s="19">
        <f t="shared" si="3"/>
        <v>523537</v>
      </c>
      <c r="G12" s="19">
        <f t="shared" si="3"/>
        <v>248308</v>
      </c>
      <c r="H12" s="19">
        <f t="shared" ref="H12:J12" si="4">H10+H11</f>
        <v>6122500</v>
      </c>
      <c r="I12" s="19">
        <f t="shared" si="4"/>
        <v>2732000</v>
      </c>
      <c r="J12" s="19">
        <f t="shared" si="4"/>
        <v>273175</v>
      </c>
      <c r="K12" s="19">
        <f t="shared" si="0"/>
        <v>13992536.41</v>
      </c>
    </row>
    <row r="13" spans="1:11" x14ac:dyDescent="0.25">
      <c r="A13" s="7" t="s">
        <v>10</v>
      </c>
      <c r="B13" s="19">
        <f t="shared" ref="B13:G13" si="5">B9+B12</f>
        <v>52793428.960000001</v>
      </c>
      <c r="C13" s="19">
        <f t="shared" si="5"/>
        <v>97353000</v>
      </c>
      <c r="D13" s="19">
        <f t="shared" si="5"/>
        <v>133946755.98</v>
      </c>
      <c r="E13" s="19">
        <f t="shared" si="5"/>
        <v>62641942.340000004</v>
      </c>
      <c r="F13" s="19">
        <f t="shared" si="5"/>
        <v>104293549</v>
      </c>
      <c r="G13" s="19">
        <f t="shared" si="5"/>
        <v>54529335</v>
      </c>
      <c r="H13" s="19">
        <f t="shared" ref="H13:J13" si="6">H9+H12</f>
        <v>52753000</v>
      </c>
      <c r="I13" s="19">
        <f t="shared" si="6"/>
        <v>93902834.959999993</v>
      </c>
      <c r="J13" s="19">
        <f t="shared" si="6"/>
        <v>63401782.829999998</v>
      </c>
      <c r="K13" s="19">
        <f t="shared" si="0"/>
        <v>715615629.07000005</v>
      </c>
    </row>
    <row r="14" spans="1:11" x14ac:dyDescent="0.25">
      <c r="A14" s="15" t="s">
        <v>11</v>
      </c>
      <c r="B14" s="19">
        <v>200000</v>
      </c>
      <c r="C14" s="19">
        <v>791000</v>
      </c>
      <c r="D14" s="19">
        <v>523445.37</v>
      </c>
      <c r="E14" s="19">
        <v>315831</v>
      </c>
      <c r="F14" s="19">
        <v>367201</v>
      </c>
      <c r="G14" s="19">
        <v>218665</v>
      </c>
      <c r="H14" s="19">
        <v>747000</v>
      </c>
      <c r="I14" s="19">
        <v>1669182.03</v>
      </c>
      <c r="J14" s="19">
        <v>130000</v>
      </c>
      <c r="K14" s="19">
        <f t="shared" si="0"/>
        <v>4962324.4000000004</v>
      </c>
    </row>
    <row r="15" spans="1:11" x14ac:dyDescent="0.25">
      <c r="A15" s="2" t="s">
        <v>12</v>
      </c>
      <c r="B15" s="19">
        <v>1778474.13</v>
      </c>
      <c r="C15" s="19">
        <v>14000000</v>
      </c>
      <c r="D15" s="19">
        <v>0</v>
      </c>
      <c r="E15" s="19">
        <v>3500000</v>
      </c>
      <c r="F15" s="19">
        <v>0</v>
      </c>
      <c r="G15" s="19">
        <v>2020000</v>
      </c>
      <c r="H15" s="19">
        <v>0</v>
      </c>
      <c r="I15" s="19">
        <v>5802494.8899999997</v>
      </c>
      <c r="J15" s="19">
        <v>0</v>
      </c>
      <c r="K15" s="19">
        <f t="shared" si="0"/>
        <v>27100969.02</v>
      </c>
    </row>
    <row r="16" spans="1:11" x14ac:dyDescent="0.25">
      <c r="A16" s="7" t="s">
        <v>13</v>
      </c>
      <c r="B16" s="19">
        <f t="shared" ref="B16:G16" si="7">B14+B15</f>
        <v>1978474.13</v>
      </c>
      <c r="C16" s="19">
        <f t="shared" si="7"/>
        <v>14791000</v>
      </c>
      <c r="D16" s="19">
        <f t="shared" si="7"/>
        <v>523445.37</v>
      </c>
      <c r="E16" s="19">
        <f t="shared" si="7"/>
        <v>3815831</v>
      </c>
      <c r="F16" s="19">
        <f t="shared" si="7"/>
        <v>367201</v>
      </c>
      <c r="G16" s="19">
        <f t="shared" si="7"/>
        <v>2238665</v>
      </c>
      <c r="H16" s="19">
        <f t="shared" ref="H16:J16" si="8">H14+H15</f>
        <v>747000</v>
      </c>
      <c r="I16" s="19">
        <f t="shared" si="8"/>
        <v>7471676.9199999999</v>
      </c>
      <c r="J16" s="19">
        <f t="shared" si="8"/>
        <v>130000</v>
      </c>
      <c r="K16" s="19">
        <f t="shared" si="0"/>
        <v>32063293.420000002</v>
      </c>
    </row>
    <row r="17" spans="1:11" ht="15.75" thickBot="1" x14ac:dyDescent="0.3">
      <c r="A17" s="16" t="s">
        <v>14</v>
      </c>
      <c r="B17" s="19"/>
      <c r="C17" s="19"/>
      <c r="D17" s="19"/>
      <c r="E17" s="19"/>
      <c r="F17" s="19"/>
      <c r="G17" s="19"/>
      <c r="H17" s="19"/>
      <c r="I17" s="19"/>
      <c r="J17" s="19"/>
      <c r="K17" s="19" t="s">
        <v>28</v>
      </c>
    </row>
    <row r="18" spans="1:11" x14ac:dyDescent="0.25">
      <c r="B18" s="19"/>
      <c r="C18" s="19"/>
      <c r="D18" s="19"/>
      <c r="E18" s="19"/>
      <c r="F18" s="19"/>
      <c r="G18" s="19"/>
      <c r="H18" s="19"/>
      <c r="I18" s="19"/>
      <c r="J18" s="19"/>
    </row>
    <row r="21" spans="1:11" ht="15.75" thickBot="1" x14ac:dyDescent="0.3">
      <c r="A21" s="18">
        <v>2017</v>
      </c>
      <c r="B21" s="17" t="s">
        <v>18</v>
      </c>
      <c r="C21" s="17" t="s">
        <v>19</v>
      </c>
      <c r="D21" s="17" t="s">
        <v>20</v>
      </c>
      <c r="E21" s="17" t="s">
        <v>21</v>
      </c>
      <c r="F21" s="17" t="s">
        <v>22</v>
      </c>
      <c r="G21" s="17" t="s">
        <v>23</v>
      </c>
      <c r="H21" s="17" t="s">
        <v>24</v>
      </c>
      <c r="I21" s="17" t="s">
        <v>25</v>
      </c>
      <c r="J21" s="17" t="s">
        <v>26</v>
      </c>
      <c r="K21" s="17" t="s">
        <v>27</v>
      </c>
    </row>
    <row r="22" spans="1:11" x14ac:dyDescent="0.25">
      <c r="A22" s="14" t="s">
        <v>1</v>
      </c>
      <c r="B22" s="19">
        <v>1635141.44</v>
      </c>
      <c r="C22" s="19">
        <v>7477600</v>
      </c>
      <c r="D22" s="19">
        <v>7614652.3099999996</v>
      </c>
      <c r="E22" s="19">
        <v>2798178.34</v>
      </c>
      <c r="F22" s="19">
        <v>6144357</v>
      </c>
      <c r="G22" s="19">
        <v>2650000</v>
      </c>
      <c r="H22" s="19">
        <v>1121000</v>
      </c>
      <c r="I22" s="19">
        <v>8037253.3700000001</v>
      </c>
      <c r="J22" s="19">
        <v>1835660</v>
      </c>
      <c r="K22" s="19">
        <f>SUM(B22:J22)</f>
        <v>39313842.460000001</v>
      </c>
    </row>
    <row r="23" spans="1:11" x14ac:dyDescent="0.25">
      <c r="A23" s="2" t="s">
        <v>2</v>
      </c>
      <c r="B23" s="19">
        <v>2267534.64</v>
      </c>
      <c r="C23" s="19">
        <v>5175100</v>
      </c>
      <c r="D23" s="19">
        <v>6681890</v>
      </c>
      <c r="E23" s="19">
        <v>2309632.2799999998</v>
      </c>
      <c r="F23" s="19">
        <v>4827250</v>
      </c>
      <c r="G23" s="19">
        <v>2207600</v>
      </c>
      <c r="H23" s="19">
        <v>1245284</v>
      </c>
      <c r="I23" s="19">
        <v>6668820</v>
      </c>
      <c r="J23" s="19">
        <v>2670140</v>
      </c>
      <c r="K23" s="19">
        <f t="shared" ref="K23:K34" si="9">SUM(B23:J23)</f>
        <v>34053250.920000002</v>
      </c>
    </row>
    <row r="24" spans="1:11" x14ac:dyDescent="0.25">
      <c r="A24" s="15" t="s">
        <v>3</v>
      </c>
      <c r="B24" s="19">
        <v>2456900</v>
      </c>
      <c r="C24" s="19">
        <v>12108700</v>
      </c>
      <c r="D24" s="19">
        <v>13821983.35</v>
      </c>
      <c r="E24" s="19">
        <v>7671760.0300000003</v>
      </c>
      <c r="F24" s="19">
        <v>4491147</v>
      </c>
      <c r="G24" s="19">
        <v>7088680.21</v>
      </c>
      <c r="H24" s="19">
        <v>6577300</v>
      </c>
      <c r="I24" s="19">
        <v>4303545.3</v>
      </c>
      <c r="J24" s="19">
        <v>3272952</v>
      </c>
      <c r="K24" s="19">
        <f t="shared" si="9"/>
        <v>61792967.890000001</v>
      </c>
    </row>
    <row r="25" spans="1:11" x14ac:dyDescent="0.25">
      <c r="A25" s="2" t="s">
        <v>4</v>
      </c>
      <c r="B25" s="19">
        <v>45168515.049999997</v>
      </c>
      <c r="C25" s="19">
        <v>72342300</v>
      </c>
      <c r="D25" s="19">
        <v>101590646.44</v>
      </c>
      <c r="E25" s="19">
        <v>46079914.210000001</v>
      </c>
      <c r="F25" s="19">
        <v>85114429</v>
      </c>
      <c r="G25" s="19">
        <v>39119388.43</v>
      </c>
      <c r="H25" s="19">
        <v>34732316</v>
      </c>
      <c r="I25" s="19">
        <v>70893329.489999995</v>
      </c>
      <c r="J25" s="19">
        <v>53554802.469999999</v>
      </c>
      <c r="K25" s="19">
        <f t="shared" si="9"/>
        <v>548595641.09000003</v>
      </c>
    </row>
    <row r="26" spans="1:11" x14ac:dyDescent="0.25">
      <c r="A26" s="15" t="s">
        <v>5</v>
      </c>
      <c r="B26" s="19">
        <v>77000</v>
      </c>
      <c r="C26" s="19">
        <v>461200</v>
      </c>
      <c r="D26" s="19">
        <v>1984445.33</v>
      </c>
      <c r="E26" s="19">
        <v>150216</v>
      </c>
      <c r="F26" s="19">
        <v>693884</v>
      </c>
      <c r="G26" s="19">
        <v>76000</v>
      </c>
      <c r="H26" s="19">
        <v>268900</v>
      </c>
      <c r="I26" s="19">
        <v>150099.64000000001</v>
      </c>
      <c r="J26" s="19">
        <v>229000</v>
      </c>
      <c r="K26" s="19">
        <f t="shared" si="9"/>
        <v>4090744.97</v>
      </c>
    </row>
    <row r="27" spans="1:11" x14ac:dyDescent="0.25">
      <c r="A27" s="7" t="s">
        <v>6</v>
      </c>
      <c r="B27" s="19">
        <f>B22+B23+B24+B25+B26</f>
        <v>51605091.129999995</v>
      </c>
      <c r="C27" s="19">
        <f t="shared" ref="C27:J27" si="10">C22+C23+C24+C25+C26</f>
        <v>97564900</v>
      </c>
      <c r="D27" s="19">
        <f t="shared" si="10"/>
        <v>131693617.42999999</v>
      </c>
      <c r="E27" s="19">
        <f t="shared" si="10"/>
        <v>59009700.859999999</v>
      </c>
      <c r="F27" s="19">
        <f t="shared" si="10"/>
        <v>101271067</v>
      </c>
      <c r="G27" s="19">
        <f t="shared" si="10"/>
        <v>51141668.640000001</v>
      </c>
      <c r="H27" s="19">
        <f t="shared" si="10"/>
        <v>43944800</v>
      </c>
      <c r="I27" s="19">
        <f t="shared" si="10"/>
        <v>90053047.799999997</v>
      </c>
      <c r="J27" s="19">
        <f t="shared" si="10"/>
        <v>61562554.469999999</v>
      </c>
      <c r="K27" s="19">
        <f t="shared" si="9"/>
        <v>687846447.33000004</v>
      </c>
    </row>
    <row r="28" spans="1:11" x14ac:dyDescent="0.25">
      <c r="A28" s="15" t="s">
        <v>7</v>
      </c>
      <c r="B28" s="19"/>
      <c r="C28" s="19">
        <v>20000</v>
      </c>
      <c r="D28" s="19">
        <v>0</v>
      </c>
      <c r="E28" s="19">
        <v>439187.28</v>
      </c>
      <c r="F28" s="19">
        <v>0</v>
      </c>
      <c r="G28" s="19">
        <v>3000</v>
      </c>
      <c r="H28" s="19">
        <v>700000</v>
      </c>
      <c r="I28" s="19">
        <v>1065000</v>
      </c>
      <c r="J28" s="19">
        <v>0</v>
      </c>
      <c r="K28" s="19">
        <f t="shared" si="9"/>
        <v>2227187.2800000003</v>
      </c>
    </row>
    <row r="29" spans="1:11" x14ac:dyDescent="0.25">
      <c r="A29" s="2" t="s">
        <v>8</v>
      </c>
      <c r="B29" s="19">
        <v>374527</v>
      </c>
      <c r="C29" s="19">
        <v>135000</v>
      </c>
      <c r="D29" s="19">
        <v>2133333</v>
      </c>
      <c r="E29" s="19">
        <v>2421338.0299999998</v>
      </c>
      <c r="F29" s="19">
        <v>344816</v>
      </c>
      <c r="G29" s="19">
        <v>245308</v>
      </c>
      <c r="H29" s="19">
        <v>5063200</v>
      </c>
      <c r="I29" s="19">
        <v>1348896.96</v>
      </c>
      <c r="J29" s="19">
        <v>250000</v>
      </c>
      <c r="K29" s="19">
        <f t="shared" si="9"/>
        <v>12316418.989999998</v>
      </c>
    </row>
    <row r="30" spans="1:11" x14ac:dyDescent="0.25">
      <c r="A30" s="7" t="s">
        <v>9</v>
      </c>
      <c r="B30" s="19">
        <f>B28+B29</f>
        <v>374527</v>
      </c>
      <c r="C30" s="19">
        <f t="shared" ref="C30:J30" si="11">C28+C29</f>
        <v>155000</v>
      </c>
      <c r="D30" s="19">
        <f t="shared" si="11"/>
        <v>2133333</v>
      </c>
      <c r="E30" s="19">
        <f t="shared" si="11"/>
        <v>2860525.3099999996</v>
      </c>
      <c r="F30" s="19">
        <f t="shared" si="11"/>
        <v>344816</v>
      </c>
      <c r="G30" s="19">
        <f t="shared" si="11"/>
        <v>248308</v>
      </c>
      <c r="H30" s="19">
        <f>H26+H29</f>
        <v>5332100</v>
      </c>
      <c r="I30" s="19">
        <f t="shared" si="11"/>
        <v>2413896.96</v>
      </c>
      <c r="J30" s="19">
        <f t="shared" si="11"/>
        <v>250000</v>
      </c>
      <c r="K30" s="19">
        <f t="shared" si="9"/>
        <v>14112506.27</v>
      </c>
    </row>
    <row r="31" spans="1:11" x14ac:dyDescent="0.25">
      <c r="A31" s="7" t="s">
        <v>10</v>
      </c>
      <c r="B31" s="19">
        <f>B27+B30</f>
        <v>51979618.129999995</v>
      </c>
      <c r="C31" s="19">
        <f t="shared" ref="C31:J31" si="12">C27+C30</f>
        <v>97719900</v>
      </c>
      <c r="D31" s="19">
        <f t="shared" si="12"/>
        <v>133826950.42999999</v>
      </c>
      <c r="E31" s="19">
        <f t="shared" si="12"/>
        <v>61870226.170000002</v>
      </c>
      <c r="F31" s="19">
        <f t="shared" si="12"/>
        <v>101615883</v>
      </c>
      <c r="G31" s="19">
        <f t="shared" si="12"/>
        <v>51389976.640000001</v>
      </c>
      <c r="H31" s="19">
        <f t="shared" si="12"/>
        <v>49276900</v>
      </c>
      <c r="I31" s="19">
        <f t="shared" si="12"/>
        <v>92466944.75999999</v>
      </c>
      <c r="J31" s="19">
        <f t="shared" si="12"/>
        <v>61812554.469999999</v>
      </c>
      <c r="K31" s="19">
        <f t="shared" si="9"/>
        <v>701958953.60000002</v>
      </c>
    </row>
    <row r="32" spans="1:11" x14ac:dyDescent="0.25">
      <c r="A32" s="15" t="s">
        <v>11</v>
      </c>
      <c r="B32" s="19">
        <v>219020.24</v>
      </c>
      <c r="C32" s="19">
        <v>1580100</v>
      </c>
      <c r="D32" s="19">
        <v>780002</v>
      </c>
      <c r="E32" s="19">
        <v>479509.44</v>
      </c>
      <c r="F32" s="19">
        <v>367201</v>
      </c>
      <c r="G32" s="19">
        <v>280023.36</v>
      </c>
      <c r="H32" s="19">
        <v>747000</v>
      </c>
      <c r="I32" s="19">
        <v>1764616.77</v>
      </c>
      <c r="J32" s="19">
        <v>130000</v>
      </c>
      <c r="K32" s="19">
        <f t="shared" si="9"/>
        <v>6347472.8100000005</v>
      </c>
    </row>
    <row r="33" spans="1:11" x14ac:dyDescent="0.25">
      <c r="A33" s="2" t="s">
        <v>12</v>
      </c>
      <c r="B33" s="19"/>
      <c r="C33" s="19">
        <v>16000000</v>
      </c>
      <c r="D33" s="19">
        <v>0</v>
      </c>
      <c r="E33" s="19">
        <v>3187724.36</v>
      </c>
      <c r="F33" s="19">
        <v>0</v>
      </c>
      <c r="G33" s="19">
        <v>2600000</v>
      </c>
      <c r="H33" s="19">
        <v>0</v>
      </c>
      <c r="I33" s="19">
        <v>6341950.2699999996</v>
      </c>
      <c r="J33" s="19">
        <v>0</v>
      </c>
      <c r="K33" s="19">
        <f t="shared" si="9"/>
        <v>28129674.629999999</v>
      </c>
    </row>
    <row r="34" spans="1:11" x14ac:dyDescent="0.25">
      <c r="A34" s="7" t="s">
        <v>13</v>
      </c>
      <c r="B34" s="19">
        <f>B32+B33</f>
        <v>219020.24</v>
      </c>
      <c r="C34" s="19">
        <f t="shared" ref="C34:J34" si="13">C32+C33</f>
        <v>17580100</v>
      </c>
      <c r="D34" s="19">
        <f t="shared" si="13"/>
        <v>780002</v>
      </c>
      <c r="E34" s="19">
        <f t="shared" si="13"/>
        <v>3667233.8</v>
      </c>
      <c r="F34" s="19">
        <f t="shared" si="13"/>
        <v>367201</v>
      </c>
      <c r="G34" s="19">
        <f t="shared" si="13"/>
        <v>2880023.36</v>
      </c>
      <c r="H34" s="19">
        <f t="shared" si="13"/>
        <v>747000</v>
      </c>
      <c r="I34" s="19">
        <f t="shared" si="13"/>
        <v>8106567.0399999991</v>
      </c>
      <c r="J34" s="19">
        <f t="shared" si="13"/>
        <v>130000</v>
      </c>
      <c r="K34" s="19">
        <f t="shared" si="9"/>
        <v>34477147.439999998</v>
      </c>
    </row>
    <row r="35" spans="1:11" ht="15.75" thickBot="1" x14ac:dyDescent="0.3">
      <c r="A35" s="16" t="s">
        <v>14</v>
      </c>
      <c r="B35" s="19"/>
      <c r="C35" s="19"/>
      <c r="D35" s="19"/>
      <c r="E35" s="19"/>
      <c r="F35" s="19"/>
      <c r="G35" s="19"/>
      <c r="H35" s="19"/>
      <c r="I35" s="19"/>
      <c r="J35" s="19"/>
    </row>
    <row r="36" spans="1:11" x14ac:dyDescent="0.25">
      <c r="B36" s="19"/>
      <c r="C36" s="19"/>
      <c r="D36" s="19"/>
      <c r="E36" s="19"/>
      <c r="F36" s="19"/>
      <c r="G36" s="19"/>
      <c r="H36" s="19"/>
      <c r="I36" s="19"/>
      <c r="J36" s="19"/>
    </row>
    <row r="38" spans="1:11" ht="15.75" thickBot="1" x14ac:dyDescent="0.3">
      <c r="A38" s="18" t="s">
        <v>28</v>
      </c>
      <c r="B38" s="17">
        <v>2017</v>
      </c>
      <c r="C38" s="17" t="s">
        <v>0</v>
      </c>
      <c r="D38" s="17">
        <v>2018</v>
      </c>
      <c r="E38" s="17" t="s">
        <v>0</v>
      </c>
      <c r="F38" s="17" t="s">
        <v>29</v>
      </c>
    </row>
    <row r="39" spans="1:11" x14ac:dyDescent="0.25">
      <c r="A39" s="14" t="s">
        <v>1</v>
      </c>
      <c r="B39" s="19">
        <f>39313842.46/1000000</f>
        <v>39.313842460000004</v>
      </c>
      <c r="C39" s="20">
        <f>B39*100/B$52</f>
        <v>5.3352683366165863</v>
      </c>
      <c r="D39" s="19">
        <f>39825823.37/1000000</f>
        <v>39.825823369999995</v>
      </c>
      <c r="E39" s="20">
        <f>D39*100/D$52</f>
        <v>5.326594367187429</v>
      </c>
      <c r="F39" s="20">
        <f>(D39*100/B39)-100</f>
        <v>1.3022917068483082</v>
      </c>
    </row>
    <row r="40" spans="1:11" x14ac:dyDescent="0.25">
      <c r="A40" s="2" t="s">
        <v>2</v>
      </c>
      <c r="B40" s="19">
        <f>34053250.92/1000000</f>
        <v>34.053250920000004</v>
      </c>
      <c r="C40" s="20">
        <f t="shared" ref="C40:C52" si="14">B40*100/B$52</f>
        <v>4.6213552281792305</v>
      </c>
      <c r="D40" s="19">
        <f>34633648/1000000</f>
        <v>34.633648000000001</v>
      </c>
      <c r="E40" s="20">
        <f t="shared" ref="E40:E52" si="15">D40*100/D$52</f>
        <v>4.6321551883072143</v>
      </c>
      <c r="F40" s="20">
        <f t="shared" ref="F40:F52" si="16">(D40*100/B40)-100</f>
        <v>1.7043808280258048</v>
      </c>
    </row>
    <row r="41" spans="1:11" x14ac:dyDescent="0.25">
      <c r="A41" s="15" t="s">
        <v>3</v>
      </c>
      <c r="B41" s="19">
        <f>61792967.89/1000000</f>
        <v>61.79296789</v>
      </c>
      <c r="C41" s="20">
        <f t="shared" si="14"/>
        <v>8.3859028876284096</v>
      </c>
      <c r="D41" s="19">
        <f>62906220.05/1000000</f>
        <v>62.906220049999995</v>
      </c>
      <c r="E41" s="20">
        <f t="shared" si="15"/>
        <v>8.4135339592699783</v>
      </c>
      <c r="F41" s="20">
        <f t="shared" si="16"/>
        <v>1.8015838986431874</v>
      </c>
    </row>
    <row r="42" spans="1:11" x14ac:dyDescent="0.25">
      <c r="A42" s="2" t="s">
        <v>4</v>
      </c>
      <c r="B42" s="19">
        <f>548595641.09/1000000</f>
        <v>548.59564109000007</v>
      </c>
      <c r="C42" s="20">
        <f t="shared" si="14"/>
        <v>74.449729926331756</v>
      </c>
      <c r="D42" s="19">
        <f>561550755.68/1000000</f>
        <v>561.55075567999995</v>
      </c>
      <c r="E42" s="20">
        <f t="shared" si="15"/>
        <v>75.105869483369133</v>
      </c>
      <c r="F42" s="20">
        <f t="shared" si="16"/>
        <v>2.361505199760515</v>
      </c>
    </row>
    <row r="43" spans="1:11" x14ac:dyDescent="0.25">
      <c r="A43" s="15" t="s">
        <v>5</v>
      </c>
      <c r="B43" s="19">
        <f>4090744.97/1000000</f>
        <v>4.0907449700000003</v>
      </c>
      <c r="C43" s="20">
        <f t="shared" si="14"/>
        <v>0.55515362391302014</v>
      </c>
      <c r="D43" s="19">
        <f>2706645.56/1000000</f>
        <v>2.7066455600000001</v>
      </c>
      <c r="E43" s="20">
        <f t="shared" si="15"/>
        <v>0.36200640122180267</v>
      </c>
      <c r="F43" s="20">
        <f t="shared" si="16"/>
        <v>-33.834898536830565</v>
      </c>
    </row>
    <row r="44" spans="1:11" x14ac:dyDescent="0.25">
      <c r="A44" s="7" t="s">
        <v>6</v>
      </c>
      <c r="B44" s="19">
        <f>SUM(B39:B43)</f>
        <v>687.84644733000005</v>
      </c>
      <c r="C44" s="20">
        <f t="shared" si="14"/>
        <v>93.347410002668994</v>
      </c>
      <c r="D44" s="19">
        <f>SUM(D39:D43)</f>
        <v>701.62309265999988</v>
      </c>
      <c r="E44" s="20">
        <f t="shared" si="15"/>
        <v>93.840159399355542</v>
      </c>
      <c r="F44" s="20">
        <f t="shared" si="16"/>
        <v>2.002866393142881</v>
      </c>
    </row>
    <row r="45" spans="1:11" x14ac:dyDescent="0.25">
      <c r="A45" s="15" t="s">
        <v>7</v>
      </c>
      <c r="B45" s="19">
        <f>2227187.28/1000000</f>
        <v>2.2271872799999999</v>
      </c>
      <c r="C45" s="20">
        <f t="shared" si="14"/>
        <v>0.30225083663061553</v>
      </c>
      <c r="D45" s="19">
        <f>3142987.28/1000000</f>
        <v>3.1429872799999998</v>
      </c>
      <c r="E45" s="20">
        <f t="shared" si="15"/>
        <v>0.42036590646863353</v>
      </c>
      <c r="F45" s="20">
        <f t="shared" si="16"/>
        <v>41.11912851801128</v>
      </c>
    </row>
    <row r="46" spans="1:11" x14ac:dyDescent="0.25">
      <c r="A46" s="2" t="s">
        <v>8</v>
      </c>
      <c r="B46" s="19">
        <f>12316418.99/1000000</f>
        <v>12.316418990000001</v>
      </c>
      <c r="C46" s="20">
        <f t="shared" si="14"/>
        <v>1.6714570783740741</v>
      </c>
      <c r="D46" s="19">
        <f>10849549.13/1000000</f>
        <v>10.849549130000002</v>
      </c>
      <c r="E46" s="20">
        <f t="shared" si="15"/>
        <v>1.4510973632729514</v>
      </c>
      <c r="F46" s="20">
        <f t="shared" si="16"/>
        <v>-11.909873001161984</v>
      </c>
    </row>
    <row r="47" spans="1:11" x14ac:dyDescent="0.25">
      <c r="A47" s="7" t="s">
        <v>9</v>
      </c>
      <c r="B47" s="19">
        <f>B45+B46</f>
        <v>14.543606270000002</v>
      </c>
      <c r="C47" s="20">
        <f t="shared" si="14"/>
        <v>1.9737079150046899</v>
      </c>
      <c r="D47" s="19">
        <f>D45+D46</f>
        <v>13.992536410000001</v>
      </c>
      <c r="E47" s="20">
        <f t="shared" si="15"/>
        <v>1.8714632697415849</v>
      </c>
      <c r="F47" s="20">
        <f t="shared" si="16"/>
        <v>-3.7890867627290277</v>
      </c>
    </row>
    <row r="48" spans="1:11" x14ac:dyDescent="0.25">
      <c r="A48" s="7" t="s">
        <v>10</v>
      </c>
      <c r="B48" s="19">
        <f>B44+B47</f>
        <v>702.3900536000001</v>
      </c>
      <c r="C48" s="20">
        <f t="shared" si="14"/>
        <v>95.321117917673689</v>
      </c>
      <c r="D48" s="19">
        <f>D44+D47</f>
        <v>715.61562906999984</v>
      </c>
      <c r="E48" s="20">
        <f t="shared" si="15"/>
        <v>95.711622669097125</v>
      </c>
      <c r="F48" s="20">
        <f t="shared" si="16"/>
        <v>1.8829388887575931</v>
      </c>
    </row>
    <row r="49" spans="1:6" x14ac:dyDescent="0.25">
      <c r="A49" s="15" t="s">
        <v>11</v>
      </c>
      <c r="B49" s="19">
        <f>6347472.81/1000000</f>
        <v>6.3474728099999993</v>
      </c>
      <c r="C49" s="20">
        <f t="shared" si="14"/>
        <v>0.86141340000495337</v>
      </c>
      <c r="D49" s="19">
        <f>4962324.4/1000000</f>
        <v>4.9623244</v>
      </c>
      <c r="E49" s="20">
        <f t="shared" si="15"/>
        <v>0.66369724366094729</v>
      </c>
      <c r="F49" s="20">
        <f t="shared" si="16"/>
        <v>-21.822045583524115</v>
      </c>
    </row>
    <row r="50" spans="1:6" x14ac:dyDescent="0.25">
      <c r="A50" s="2" t="s">
        <v>12</v>
      </c>
      <c r="B50" s="19">
        <f>28129674.63/1000000</f>
        <v>28.12967463</v>
      </c>
      <c r="C50" s="20">
        <f t="shared" si="14"/>
        <v>3.8174686823213633</v>
      </c>
      <c r="D50" s="19">
        <f>27100969.02/1000000</f>
        <v>27.100969020000001</v>
      </c>
      <c r="E50" s="20">
        <f t="shared" si="15"/>
        <v>3.6246800872419236</v>
      </c>
      <c r="F50" s="20">
        <f t="shared" si="16"/>
        <v>-3.6570121180957216</v>
      </c>
    </row>
    <row r="51" spans="1:6" x14ac:dyDescent="0.25">
      <c r="A51" s="7" t="s">
        <v>13</v>
      </c>
      <c r="B51" s="19">
        <f>B49+B50</f>
        <v>34.477147439999996</v>
      </c>
      <c r="C51" s="20">
        <f t="shared" si="14"/>
        <v>4.6788820823263162</v>
      </c>
      <c r="D51" s="19">
        <f>D49+D50</f>
        <v>32.063293420000001</v>
      </c>
      <c r="E51" s="20">
        <f t="shared" si="15"/>
        <v>4.288377330902871</v>
      </c>
      <c r="F51" s="20">
        <f t="shared" si="16"/>
        <v>-7.0013159418156192</v>
      </c>
    </row>
    <row r="52" spans="1:6" ht="15.75" thickBot="1" x14ac:dyDescent="0.3">
      <c r="A52" s="16" t="s">
        <v>14</v>
      </c>
      <c r="B52" s="19">
        <f>B48+B51</f>
        <v>736.86720104000005</v>
      </c>
      <c r="C52" s="20">
        <f t="shared" si="14"/>
        <v>100</v>
      </c>
      <c r="D52" s="19">
        <f>D48+D51</f>
        <v>747.67892248999988</v>
      </c>
      <c r="E52" s="20">
        <f t="shared" si="15"/>
        <v>99.999999999999986</v>
      </c>
      <c r="F52" s="20">
        <f t="shared" si="16"/>
        <v>1.4672550813417047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1.8.2-3 </vt:lpstr>
      <vt:lpstr>Histórico</vt:lpstr>
      <vt:lpstr>Hoja1</vt:lpstr>
      <vt:lpstr>'1.8.2-3 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2015-08-10T10:33:37Z</cp:lastPrinted>
  <dcterms:created xsi:type="dcterms:W3CDTF">2014-08-13T12:30:34Z</dcterms:created>
  <dcterms:modified xsi:type="dcterms:W3CDTF">2019-06-27T08:16:20Z</dcterms:modified>
</cp:coreProperties>
</file>