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En Revisión\1.8\1.8.2\1.8.2.1\"/>
    </mc:Choice>
  </mc:AlternateContent>
  <xr:revisionPtr revIDLastSave="0" documentId="13_ncr:1_{935BF34A-9083-4664-8301-E15F38C01E7D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8.2-7" sheetId="7" r:id="rId1"/>
    <sheet name="Hoja 1" sheetId="8" r:id="rId2"/>
  </sheets>
  <definedNames>
    <definedName name="_xlnm.Print_Area" localSheetId="0">'1.8.2-7'!$A$1:$K$19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7" l="1"/>
  <c r="E33" i="7"/>
  <c r="B33" i="7"/>
  <c r="H19" i="7"/>
  <c r="E19" i="7"/>
  <c r="B19" i="7"/>
  <c r="L25" i="7"/>
  <c r="M25" i="7" s="1"/>
  <c r="L26" i="7"/>
  <c r="M26" i="7" s="1"/>
  <c r="L27" i="7"/>
  <c r="M27" i="7" s="1"/>
  <c r="L28" i="7"/>
  <c r="M28" i="7" s="1"/>
  <c r="L29" i="7"/>
  <c r="M29" i="7" s="1"/>
  <c r="L30" i="7"/>
  <c r="M30" i="7" s="1"/>
  <c r="L31" i="7"/>
  <c r="M31" i="7" s="1"/>
  <c r="L32" i="7"/>
  <c r="M32" i="7" s="1"/>
  <c r="L24" i="7"/>
  <c r="M24" i="7" s="1"/>
  <c r="I25" i="7"/>
  <c r="J25" i="7" s="1"/>
  <c r="I26" i="7"/>
  <c r="J26" i="7" s="1"/>
  <c r="I27" i="7"/>
  <c r="J27" i="7" s="1"/>
  <c r="I28" i="7"/>
  <c r="J28" i="7" s="1"/>
  <c r="I29" i="7"/>
  <c r="J29" i="7" s="1"/>
  <c r="I30" i="7"/>
  <c r="J30" i="7" s="1"/>
  <c r="I31" i="7"/>
  <c r="J31" i="7" s="1"/>
  <c r="I32" i="7"/>
  <c r="J32" i="7" s="1"/>
  <c r="I24" i="7"/>
  <c r="F25" i="7"/>
  <c r="G25" i="7" s="1"/>
  <c r="F26" i="7"/>
  <c r="G26" i="7" s="1"/>
  <c r="F27" i="7"/>
  <c r="G27" i="7" s="1"/>
  <c r="F28" i="7"/>
  <c r="G28" i="7" s="1"/>
  <c r="F29" i="7"/>
  <c r="G29" i="7" s="1"/>
  <c r="F30" i="7"/>
  <c r="G30" i="7" s="1"/>
  <c r="F31" i="7"/>
  <c r="G31" i="7" s="1"/>
  <c r="F32" i="7"/>
  <c r="G32" i="7" s="1"/>
  <c r="F24" i="7"/>
  <c r="G24" i="7" s="1"/>
  <c r="C25" i="7"/>
  <c r="D25" i="7" s="1"/>
  <c r="C26" i="7"/>
  <c r="D26" i="7" s="1"/>
  <c r="C27" i="7"/>
  <c r="D27" i="7" s="1"/>
  <c r="C28" i="7"/>
  <c r="D28" i="7" s="1"/>
  <c r="C29" i="7"/>
  <c r="D29" i="7" s="1"/>
  <c r="C30" i="7"/>
  <c r="D30" i="7" s="1"/>
  <c r="C31" i="7"/>
  <c r="D31" i="7" s="1"/>
  <c r="C32" i="7"/>
  <c r="D32" i="7" s="1"/>
  <c r="C24" i="7"/>
  <c r="I11" i="7"/>
  <c r="J11" i="7" s="1"/>
  <c r="I12" i="7"/>
  <c r="J12" i="7" s="1"/>
  <c r="I13" i="7"/>
  <c r="J13" i="7" s="1"/>
  <c r="I14" i="7"/>
  <c r="J14" i="7" s="1"/>
  <c r="I15" i="7"/>
  <c r="J15" i="7" s="1"/>
  <c r="I16" i="7"/>
  <c r="J16" i="7" s="1"/>
  <c r="I17" i="7"/>
  <c r="J17" i="7" s="1"/>
  <c r="I18" i="7"/>
  <c r="J18" i="7" s="1"/>
  <c r="I10" i="7"/>
  <c r="J10" i="7" s="1"/>
  <c r="F11" i="7"/>
  <c r="G11" i="7" s="1"/>
  <c r="F12" i="7"/>
  <c r="F13" i="7"/>
  <c r="G13" i="7" s="1"/>
  <c r="F14" i="7"/>
  <c r="F15" i="7"/>
  <c r="G15" i="7" s="1"/>
  <c r="F16" i="7"/>
  <c r="F17" i="7"/>
  <c r="G17" i="7" s="1"/>
  <c r="F18" i="7"/>
  <c r="F10" i="7"/>
  <c r="C12" i="7"/>
  <c r="D12" i="7" s="1"/>
  <c r="C13" i="7"/>
  <c r="D13" i="7" s="1"/>
  <c r="C14" i="7"/>
  <c r="D14" i="7" s="1"/>
  <c r="C15" i="7"/>
  <c r="D15" i="7" s="1"/>
  <c r="C16" i="7"/>
  <c r="D16" i="7" s="1"/>
  <c r="C17" i="7"/>
  <c r="D17" i="7" s="1"/>
  <c r="C18" i="7"/>
  <c r="D18" i="7" s="1"/>
  <c r="C11" i="7"/>
  <c r="D11" i="7" s="1"/>
  <c r="C10" i="7"/>
  <c r="D10" i="7" s="1"/>
  <c r="B18" i="8"/>
  <c r="C18" i="8"/>
  <c r="D18" i="8"/>
  <c r="E18" i="8"/>
  <c r="F18" i="8"/>
  <c r="G18" i="8"/>
  <c r="H18" i="8"/>
  <c r="B19" i="8"/>
  <c r="C19" i="8"/>
  <c r="D19" i="8"/>
  <c r="E19" i="8"/>
  <c r="F19" i="8"/>
  <c r="G19" i="8"/>
  <c r="H19" i="8"/>
  <c r="B20" i="8"/>
  <c r="C20" i="8"/>
  <c r="D20" i="8"/>
  <c r="E20" i="8"/>
  <c r="F20" i="8"/>
  <c r="G20" i="8"/>
  <c r="H20" i="8"/>
  <c r="B21" i="8"/>
  <c r="C21" i="8"/>
  <c r="D21" i="8"/>
  <c r="E21" i="8"/>
  <c r="F21" i="8"/>
  <c r="G21" i="8"/>
  <c r="H21" i="8"/>
  <c r="B22" i="8"/>
  <c r="C22" i="8"/>
  <c r="D22" i="8"/>
  <c r="E22" i="8"/>
  <c r="F22" i="8"/>
  <c r="G22" i="8"/>
  <c r="H22" i="8"/>
  <c r="B23" i="8"/>
  <c r="C23" i="8"/>
  <c r="D23" i="8"/>
  <c r="E23" i="8"/>
  <c r="F23" i="8"/>
  <c r="G23" i="8"/>
  <c r="H23" i="8"/>
  <c r="B24" i="8"/>
  <c r="C24" i="8"/>
  <c r="D24" i="8"/>
  <c r="E24" i="8"/>
  <c r="F24" i="8"/>
  <c r="G24" i="8"/>
  <c r="H24" i="8"/>
  <c r="B25" i="8"/>
  <c r="C25" i="8"/>
  <c r="D25" i="8"/>
  <c r="E25" i="8"/>
  <c r="F25" i="8"/>
  <c r="G25" i="8"/>
  <c r="H25" i="8"/>
  <c r="B26" i="8"/>
  <c r="C26" i="8"/>
  <c r="D26" i="8"/>
  <c r="E26" i="8"/>
  <c r="F26" i="8"/>
  <c r="G26" i="8"/>
  <c r="H26" i="8"/>
  <c r="C17" i="8"/>
  <c r="D17" i="8"/>
  <c r="E17" i="8"/>
  <c r="F17" i="8"/>
  <c r="G17" i="8"/>
  <c r="H17" i="8"/>
  <c r="B17" i="8"/>
  <c r="C12" i="8"/>
  <c r="D12" i="8"/>
  <c r="E12" i="8"/>
  <c r="F12" i="8"/>
  <c r="G12" i="8"/>
  <c r="H12" i="8"/>
  <c r="B12" i="8"/>
  <c r="G10" i="7" l="1"/>
  <c r="G16" i="7"/>
  <c r="G12" i="7"/>
  <c r="G18" i="7"/>
  <c r="G14" i="7"/>
  <c r="K33" i="7"/>
  <c r="H20" i="7" s="1"/>
  <c r="C19" i="7"/>
  <c r="D19" i="7" s="1"/>
  <c r="I33" i="7"/>
  <c r="J33" i="7" s="1"/>
  <c r="C33" i="7"/>
  <c r="D33" i="7" s="1"/>
  <c r="I19" i="7"/>
  <c r="J19" i="7" s="1"/>
  <c r="F33" i="7"/>
  <c r="D24" i="7"/>
  <c r="J24" i="7"/>
  <c r="F19" i="7"/>
  <c r="E20" i="7"/>
  <c r="B20" i="7" l="1"/>
  <c r="H34" i="7"/>
  <c r="B34" i="7"/>
  <c r="E34" i="7"/>
  <c r="L33" i="7"/>
  <c r="M33" i="7" s="1"/>
  <c r="G33" i="7"/>
  <c r="G19" i="7"/>
  <c r="I34" i="7" l="1"/>
  <c r="C34" i="7"/>
  <c r="I20" i="7"/>
  <c r="L34" i="7"/>
  <c r="F20" i="7"/>
  <c r="F34" i="7"/>
  <c r="C20" i="7"/>
</calcChain>
</file>

<file path=xl/sharedStrings.xml><?xml version="1.0" encoding="utf-8"?>
<sst xmlns="http://schemas.openxmlformats.org/spreadsheetml/2006/main" count="262" uniqueCount="39">
  <si>
    <t>Deuda Pública</t>
  </si>
  <si>
    <t>Servicios públicos básicos</t>
  </si>
  <si>
    <t>Actuaciones de protección y promoción social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</si>
  <si>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</si>
  <si>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</si>
  <si>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</si>
  <si>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</si>
  <si>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</si>
  <si>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</si>
  <si>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</si>
  <si>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</si>
  <si>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</si>
  <si>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Diputaciones</t>
  </si>
  <si>
    <t>Producción de bienes públicos de carácter preferente</t>
  </si>
  <si>
    <t>Actuaciones de carácter económico</t>
  </si>
  <si>
    <t>Actuaciones de carácter general</t>
  </si>
  <si>
    <t>Total Gastos</t>
  </si>
  <si>
    <t>% sobre gasto total</t>
  </si>
  <si>
    <t>Cuadro 1.8.2-7</t>
  </si>
  <si>
    <t>CES. Informe de Situación Económica y Social de Castilla y León en 2018</t>
  </si>
  <si>
    <t>(millones de euros)</t>
  </si>
  <si>
    <t xml:space="preserve">Presupuestos Consolidados de las Diputaciones Provinciales de Castilla y León, 2017-2018. Gastos. Clasificación funcional </t>
  </si>
  <si>
    <t>Areas de Gastos</t>
  </si>
  <si>
    <t>Nombre</t>
  </si>
  <si>
    <t xml:space="preserve">Diputación Prov. de Avila                                             </t>
  </si>
  <si>
    <t xml:space="preserve">Diputación Prov. de Burgos                                            </t>
  </si>
  <si>
    <t xml:space="preserve">Diputación Prov. de León                                              </t>
  </si>
  <si>
    <t xml:space="preserve">Diputación Prov. de Palencia                                          </t>
  </si>
  <si>
    <t xml:space="preserve">Diputación Prov. de Salamanca                                         </t>
  </si>
  <si>
    <t xml:space="preserve">Diputación Prov. de Segovia                                           </t>
  </si>
  <si>
    <t xml:space="preserve">Diputación Prov. de Soria                                             </t>
  </si>
  <si>
    <t xml:space="preserve">Diputación Prov. de Valladolid                                        </t>
  </si>
  <si>
    <t xml:space="preserve">Diputación Prov. de Zamora                                            </t>
  </si>
  <si>
    <t>TOTAL</t>
  </si>
  <si>
    <t xml:space="preserve"> </t>
  </si>
  <si>
    <t>Fuente: Ministerio de Hacienda.</t>
  </si>
  <si>
    <t>17-18</t>
  </si>
  <si>
    <t xml:space="preserve">% var.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</si>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</sst>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Univers"/>
      <family val="2"/>
    </font>
    <font>
      <sz val="8"/>
      <name val="Univers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sz val="11"/>
      <color theme="0"/>
      <name val="Myriad Pro"/>
      <family val="2"/>
    </font>
    <font>
      <sz val="11"/>
      <name val="Myriad Pro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55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55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/>
    <xf numFmtId="0" fontId="4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1" fillId="0" borderId="0" xfId="0" applyFont="1"/>
    <xf numFmtId="0" fontId="7" fillId="5" borderId="5" xfId="6" applyFont="1" applyFill="1" applyBorder="1" applyAlignment="1">
      <alignment horizontal="center" vertical="top" wrapText="1"/>
    </xf>
    <xf numFmtId="0" fontId="7" fillId="5" borderId="6" xfId="6" applyFont="1" applyFill="1" applyBorder="1" applyAlignment="1">
      <alignment horizontal="center" vertical="center" wrapText="1"/>
    </xf>
    <xf numFmtId="0" fontId="7" fillId="5" borderId="7" xfId="6" applyFont="1" applyFill="1" applyBorder="1" applyAlignment="1">
      <alignment horizontal="center" vertical="center" wrapText="1"/>
    </xf>
    <xf numFmtId="0" fontId="7" fillId="5" borderId="8" xfId="6" applyFont="1" applyFill="1" applyBorder="1" applyAlignment="1">
      <alignment horizontal="center" vertical="center" wrapText="1"/>
    </xf>
    <xf numFmtId="0" fontId="8" fillId="6" borderId="9" xfId="7" applyFont="1" applyFill="1" applyBorder="1" applyAlignment="1">
      <alignment horizontal="left" wrapText="1"/>
    </xf>
    <xf numFmtId="4" fontId="8" fillId="0" borderId="10" xfId="7" applyNumberFormat="1" applyFont="1" applyBorder="1" applyAlignment="1">
      <alignment horizontal="right" wrapText="1"/>
    </xf>
    <xf numFmtId="4" fontId="8" fillId="0" borderId="9" xfId="7" applyNumberFormat="1" applyFont="1" applyBorder="1" applyAlignment="1">
      <alignment horizontal="right" wrapText="1"/>
    </xf>
    <xf numFmtId="4" fontId="8" fillId="0" borderId="11" xfId="7" applyNumberFormat="1" applyFont="1" applyBorder="1" applyAlignment="1">
      <alignment horizontal="right" wrapText="1"/>
    </xf>
    <xf numFmtId="0" fontId="8" fillId="6" borderId="12" xfId="7" applyFont="1" applyFill="1" applyBorder="1" applyAlignment="1">
      <alignment horizontal="left" wrapText="1"/>
    </xf>
    <xf numFmtId="4" fontId="8" fillId="0" borderId="13" xfId="7" applyNumberFormat="1" applyFont="1" applyBorder="1" applyAlignment="1">
      <alignment horizontal="right" wrapText="1"/>
    </xf>
    <xf numFmtId="4" fontId="8" fillId="0" borderId="12" xfId="7" applyNumberFormat="1" applyFont="1" applyBorder="1" applyAlignment="1">
      <alignment horizontal="right" wrapText="1"/>
    </xf>
    <xf numFmtId="4" fontId="8" fillId="0" borderId="14" xfId="7" applyNumberFormat="1" applyFont="1" applyBorder="1" applyAlignment="1">
      <alignment horizontal="right" wrapText="1"/>
    </xf>
    <xf numFmtId="0" fontId="8" fillId="6" borderId="15" xfId="7" applyFont="1" applyFill="1" applyBorder="1" applyAlignment="1">
      <alignment horizontal="left" wrapText="1"/>
    </xf>
    <xf numFmtId="4" fontId="1" fillId="0" borderId="16" xfId="0" applyNumberFormat="1" applyFont="1" applyBorder="1"/>
    <xf numFmtId="4" fontId="1" fillId="0" borderId="17" xfId="0" applyNumberFormat="1" applyFont="1" applyBorder="1"/>
    <xf numFmtId="1" fontId="9" fillId="0" borderId="1" xfId="4" applyNumberFormat="1" applyFont="1" applyBorder="1"/>
    <xf numFmtId="4" fontId="8" fillId="7" borderId="18" xfId="7" applyNumberFormat="1" applyFont="1" applyFill="1" applyBorder="1" applyAlignment="1">
      <alignment horizontal="right" wrapText="1"/>
    </xf>
    <xf numFmtId="4" fontId="8" fillId="7" borderId="19" xfId="7" applyNumberFormat="1" applyFont="1" applyFill="1" applyBorder="1" applyAlignment="1">
      <alignment horizontal="right" wrapText="1"/>
    </xf>
    <xf numFmtId="4" fontId="8" fillId="8" borderId="10" xfId="7" applyNumberFormat="1" applyFont="1" applyFill="1" applyBorder="1" applyAlignment="1">
      <alignment horizontal="right" wrapText="1"/>
    </xf>
    <xf numFmtId="4" fontId="8" fillId="8" borderId="13" xfId="7" applyNumberFormat="1" applyFont="1" applyFill="1" applyBorder="1" applyAlignment="1">
      <alignment horizontal="right" wrapText="1"/>
    </xf>
    <xf numFmtId="0" fontId="10" fillId="3" borderId="0" xfId="2" applyFont="1"/>
    <xf numFmtId="0" fontId="11" fillId="0" borderId="0" xfId="0" applyFont="1"/>
    <xf numFmtId="0" fontId="12" fillId="2" borderId="0" xfId="1" applyFont="1"/>
    <xf numFmtId="2" fontId="11" fillId="0" borderId="0" xfId="0" applyNumberFormat="1" applyFont="1"/>
    <xf numFmtId="0" fontId="11" fillId="0" borderId="0" xfId="0" applyFont="1"/>
    <xf numFmtId="0" fontId="11" fillId="0" borderId="0" xfId="0" applyFont="1"/>
    <xf numFmtId="3" fontId="6" fillId="5" borderId="2" xfId="5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1" fillId="4" borderId="0" xfId="3" applyNumberFormat="1" applyFont="1" applyAlignment="1">
      <alignment horizontal="right" vertical="center" indent="1"/>
    </xf>
    <xf numFmtId="0" fontId="12" fillId="2" borderId="0" xfId="1" applyFont="1" applyAlignment="1">
      <alignment horizontal="center" vertical="center" wrapText="1"/>
    </xf>
    <xf numFmtId="0" fontId="11" fillId="3" borderId="0" xfId="2" applyFont="1" applyAlignment="1">
      <alignment horizontal="center" vertical="center" wrapText="1"/>
    </xf>
    <xf numFmtId="0" fontId="11" fillId="3" borderId="0" xfId="2" applyFont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indent="1"/>
    </xf>
    <xf numFmtId="165" fontId="11" fillId="0" borderId="0" xfId="0" applyNumberFormat="1" applyFont="1" applyAlignment="1">
      <alignment horizontal="right" vertical="center" indent="1"/>
    </xf>
    <xf numFmtId="164" fontId="11" fillId="0" borderId="0" xfId="0" applyNumberFormat="1" applyFont="1" applyAlignment="1">
      <alignment horizontal="right" vertical="center" indent="1"/>
    </xf>
    <xf numFmtId="0" fontId="11" fillId="4" borderId="0" xfId="3" applyFont="1" applyAlignment="1">
      <alignment horizontal="left" vertical="center"/>
    </xf>
    <xf numFmtId="4" fontId="11" fillId="4" borderId="0" xfId="3" applyNumberFormat="1" applyFont="1" applyAlignment="1">
      <alignment horizontal="right" vertical="center" indent="1"/>
    </xf>
    <xf numFmtId="0" fontId="13" fillId="4" borderId="0" xfId="3" applyFont="1" applyAlignment="1">
      <alignment horizontal="left" vertical="center"/>
    </xf>
    <xf numFmtId="2" fontId="13" fillId="4" borderId="0" xfId="3" applyNumberFormat="1" applyFont="1" applyAlignment="1">
      <alignment horizontal="right" vertical="center" indent="1"/>
    </xf>
    <xf numFmtId="0" fontId="11" fillId="0" borderId="0" xfId="0" applyFont="1" applyAlignment="1">
      <alignment horizontal="center"/>
    </xf>
    <xf numFmtId="0" fontId="11" fillId="3" borderId="0" xfId="2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11" fillId="4" borderId="0" xfId="3" applyFont="1" applyAlignment="1">
      <alignment horizontal="left" vertical="center" wrapText="1"/>
    </xf>
    <xf numFmtId="2" fontId="11" fillId="4" borderId="0" xfId="3" applyNumberFormat="1" applyFont="1" applyAlignment="1">
      <alignment horizontal="right" vertical="center" indent="1"/>
    </xf>
  </cellXfs>
  <cellStyles count="8">
    <cellStyle name="20% - Énfasis1" xfId="3" builtinId="30"/>
    <cellStyle name="40% - Énfasis1" xfId="2" builtinId="31"/>
    <cellStyle name="Énfasis1" xfId="1" builtinId="29"/>
    <cellStyle name="Normal" xfId="0" builtinId="0"/>
    <cellStyle name="Normal_83" xfId="5" xr:uid="{E669A3BB-501B-44E6-A857-3D381C765370}"/>
    <cellStyle name="Normal_CENSOResumen(INTERNET)" xfId="4" xr:uid="{40A88628-B837-4EAA-B918-CB696EC34FCB}"/>
    <cellStyle name="Normal_Entidades locales" xfId="7" xr:uid="{6D19D471-D1D8-4A38-A762-C3AB5BE1E53A}"/>
    <cellStyle name="Normal_IngGast (2)" xfId="6" xr:uid="{637D821C-8FE2-4BB0-91F0-E0CCA8A901D0}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5" formatCode="0.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la9" displayName="Tabla9" ref="A10:J20" headerRowCount="0" totalsRowShown="0" headerRowDxfId="16" dataDxfId="15" tableBorderDxfId="51">
  <tableColumns count="10">
    <tableColumn id="1" xr3:uid="{00000000-0010-0000-0000-000001000000}" name="Columna1" headerRowDxfId="50" dataDxfId="26"/>
    <tableColumn id="3" xr3:uid="{00000000-0010-0000-0000-000003000000}" name="Columna3" headerRowDxfId="49" dataDxfId="25" dataCellStyle="20% - Énfasis1"/>
    <tableColumn id="4" xr3:uid="{00000000-0010-0000-0000-000004000000}" name="Columna4" headerRowDxfId="48" dataDxfId="24" dataCellStyle="20% - Énfasis1"/>
    <tableColumn id="5" xr3:uid="{00000000-0010-0000-0000-000005000000}" name="Columna5" headerRowDxfId="47" dataDxfId="23" dataCellStyle="20% - Énfasis1">
      <calculatedColumnFormula>(Tabla9[[#This Row],[Columna4]]*100/Tabla9[[#This Row],[Columna3]])-100</calculatedColumnFormula>
    </tableColumn>
    <tableColumn id="7" xr3:uid="{00000000-0010-0000-0000-000007000000}" name="Columna7" headerRowDxfId="46" dataDxfId="22"/>
    <tableColumn id="8" xr3:uid="{00000000-0010-0000-0000-000008000000}" name="Columna8" headerRowDxfId="45" dataDxfId="21"/>
    <tableColumn id="9" xr3:uid="{00000000-0010-0000-0000-000009000000}" name="Columna9" headerRowDxfId="44" dataDxfId="20" dataCellStyle="20% - Énfasis1">
      <calculatedColumnFormula>(Tabla9[[#This Row],[Columna8]]*100/Tabla9[[#This Row],[Columna7]])-100</calculatedColumnFormula>
    </tableColumn>
    <tableColumn id="11" xr3:uid="{00000000-0010-0000-0000-00000B000000}" name="Columna11" headerRowDxfId="43" dataDxfId="19"/>
    <tableColumn id="12" xr3:uid="{00000000-0010-0000-0000-00000C000000}" name="Columna12" headerRowDxfId="42" dataDxfId="18"/>
    <tableColumn id="13" xr3:uid="{00000000-0010-0000-0000-00000D000000}" name="Columna13" headerRowDxfId="41" dataDxfId="17">
      <calculatedColumnFormula>(Tabla9[[#This Row],[Columna12]]*100/Tabla9[[#This Row],[Columna11]])-100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1035" displayName="Tabla1035" ref="A24:M34" headerRowCount="0" totalsRowShown="0" headerRowDxfId="1" dataDxfId="0" tableBorderDxfId="40">
  <tableColumns count="13">
    <tableColumn id="1" xr3:uid="{00000000-0010-0000-0100-000001000000}" name="Columna1" headerRowDxfId="39" dataDxfId="14" dataCellStyle="Normal"/>
    <tableColumn id="3" xr3:uid="{00000000-0010-0000-0100-000003000000}" name="Columna3" headerRowDxfId="38" dataDxfId="13" dataCellStyle="20% - Énfasis1"/>
    <tableColumn id="4" xr3:uid="{00000000-0010-0000-0100-000004000000}" name="Columna4" headerRowDxfId="37" dataDxfId="12"/>
    <tableColumn id="5" xr3:uid="{00000000-0010-0000-0100-000005000000}" name="Columna5" headerRowDxfId="36" dataDxfId="11">
      <calculatedColumnFormula>(Tabla1035[[#This Row],[Columna4]]*100/B24)-100</calculatedColumnFormula>
    </tableColumn>
    <tableColumn id="7" xr3:uid="{00000000-0010-0000-0100-000007000000}" name="Columna7" headerRowDxfId="35" dataDxfId="10" dataCellStyle="20% - Énfasis1"/>
    <tableColumn id="8" xr3:uid="{00000000-0010-0000-0100-000008000000}" name="Columna8" headerRowDxfId="34" dataDxfId="9"/>
    <tableColumn id="9" xr3:uid="{00000000-0010-0000-0100-000009000000}" name="Columna9" headerRowDxfId="33" dataDxfId="8">
      <calculatedColumnFormula>(Tabla1035[[#This Row],[Columna8]]*100/E24)-100</calculatedColumnFormula>
    </tableColumn>
    <tableColumn id="11" xr3:uid="{00000000-0010-0000-0100-00000B000000}" name="Columna11" headerRowDxfId="32" dataDxfId="7" dataCellStyle="20% - Énfasis1"/>
    <tableColumn id="12" xr3:uid="{00000000-0010-0000-0100-00000C000000}" name="Columna12" headerRowDxfId="31" dataDxfId="6"/>
    <tableColumn id="13" xr3:uid="{00000000-0010-0000-0100-00000D000000}" name="Columna13" headerRowDxfId="30" dataDxfId="5">
      <calculatedColumnFormula>(Tabla1035[[#This Row],[Columna12]]*100/H24)-100</calculatedColumnFormula>
    </tableColumn>
    <tableColumn id="15" xr3:uid="{00000000-0010-0000-0100-00000F000000}" name="Columna15" headerRowDxfId="29" dataDxfId="4" dataCellStyle="20% - Énfasis1"/>
    <tableColumn id="16" xr3:uid="{00000000-0010-0000-0100-000010000000}" name="Columna16" headerRowDxfId="28" dataDxfId="3"/>
    <tableColumn id="17" xr3:uid="{00000000-0010-0000-0100-000011000000}" name="Columna17" headerRowDxfId="27" dataDxfId="2">
      <calculatedColumnFormula>(Tabla1035[[#This Row],[Columna16]]*100/K24)-100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7"/>
  <sheetViews>
    <sheetView tabSelected="1" workbookViewId="0">
      <selection activeCell="R19" sqref="R19"/>
    </sheetView>
  </sheetViews>
  <sheetFormatPr baseColWidth="10" defaultRowHeight="15" x14ac:dyDescent="0.25"/>
  <cols>
    <col min="1" max="1" width="19" style="1" customWidth="1"/>
    <col min="2" max="15" width="10.7109375" style="1" customWidth="1"/>
    <col min="16" max="16384" width="11.42578125" style="1"/>
  </cols>
  <sheetData>
    <row r="1" spans="1:17" x14ac:dyDescent="0.2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6"/>
      <c r="O1" s="26"/>
      <c r="P1" s="26"/>
      <c r="Q1" s="26"/>
    </row>
    <row r="2" spans="1:17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25">
      <c r="A3" s="22" t="s">
        <v>18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6"/>
      <c r="O3" s="26"/>
      <c r="P3" s="26"/>
      <c r="Q3" s="26"/>
    </row>
    <row r="4" spans="1:17" x14ac:dyDescent="0.25">
      <c r="A4" s="22" t="s">
        <v>21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6"/>
      <c r="O4" s="26"/>
      <c r="P4" s="26"/>
      <c r="Q4" s="26"/>
    </row>
    <row r="5" spans="1:17" x14ac:dyDescent="0.25">
      <c r="A5" s="22" t="s">
        <v>20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6"/>
      <c r="O5" s="26"/>
      <c r="P5" s="26"/>
      <c r="Q5" s="26"/>
    </row>
    <row r="6" spans="1:17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38.25" customHeight="1" x14ac:dyDescent="0.25">
      <c r="A7" s="26"/>
      <c r="B7" s="32" t="s">
        <v>0</v>
      </c>
      <c r="C7" s="32"/>
      <c r="D7" s="32"/>
      <c r="E7" s="32" t="s">
        <v>1</v>
      </c>
      <c r="F7" s="32"/>
      <c r="G7" s="32"/>
      <c r="H7" s="32" t="s">
        <v>2</v>
      </c>
      <c r="I7" s="32"/>
      <c r="J7" s="32"/>
      <c r="K7" s="26"/>
      <c r="L7" s="26"/>
      <c r="M7" s="26"/>
      <c r="N7" s="26"/>
      <c r="O7" s="26"/>
      <c r="P7" s="26"/>
      <c r="Q7" s="26"/>
    </row>
    <row r="8" spans="1:17" ht="17.100000000000001" customHeight="1" x14ac:dyDescent="0.25">
      <c r="A8" s="26"/>
      <c r="B8" s="33">
        <v>2017</v>
      </c>
      <c r="C8" s="33">
        <v>2018</v>
      </c>
      <c r="D8" s="34" t="s">
        <v>37</v>
      </c>
      <c r="E8" s="33">
        <v>2017</v>
      </c>
      <c r="F8" s="33">
        <v>2018</v>
      </c>
      <c r="G8" s="34" t="s">
        <v>37</v>
      </c>
      <c r="H8" s="33">
        <v>2017</v>
      </c>
      <c r="I8" s="33">
        <v>2018</v>
      </c>
      <c r="J8" s="34" t="s">
        <v>37</v>
      </c>
      <c r="K8" s="26"/>
      <c r="L8" s="26"/>
      <c r="M8" s="26"/>
      <c r="N8" s="26"/>
      <c r="O8" s="26"/>
      <c r="P8" s="26"/>
      <c r="Q8" s="26"/>
    </row>
    <row r="9" spans="1:17" ht="17.100000000000001" customHeight="1" x14ac:dyDescent="0.25">
      <c r="A9" s="26"/>
      <c r="B9" s="33"/>
      <c r="C9" s="33"/>
      <c r="D9" s="34" t="s">
        <v>36</v>
      </c>
      <c r="E9" s="33"/>
      <c r="F9" s="33"/>
      <c r="G9" s="34" t="s">
        <v>36</v>
      </c>
      <c r="H9" s="33"/>
      <c r="I9" s="33"/>
      <c r="J9" s="34" t="s">
        <v>36</v>
      </c>
      <c r="K9" s="26"/>
      <c r="L9" s="26"/>
      <c r="M9" s="26"/>
      <c r="N9" s="26"/>
      <c r="O9" s="26"/>
      <c r="P9" s="26"/>
      <c r="Q9" s="26"/>
    </row>
    <row r="10" spans="1:17" ht="17.100000000000001" customHeight="1" x14ac:dyDescent="0.25">
      <c r="A10" s="26" t="s">
        <v>3</v>
      </c>
      <c r="B10" s="35">
        <v>3.2690697000000002</v>
      </c>
      <c r="C10" s="35">
        <f>'Hoja 1'!B17</f>
        <v>2.5033956600000002</v>
      </c>
      <c r="D10" s="36">
        <f>(Tabla9[[#This Row],[Columna4]]*100/Tabla9[[#This Row],[Columna3]])-100</f>
        <v>-23.421771643473988</v>
      </c>
      <c r="E10" s="35">
        <v>7.0386143899999993</v>
      </c>
      <c r="F10" s="35">
        <f>'Hoja 1'!C17</f>
        <v>7.0608736700000003</v>
      </c>
      <c r="G10" s="37">
        <f>(Tabla9[[#This Row],[Columna8]]*100/Tabla9[[#This Row],[Columna7]])-100</f>
        <v>0.31624519779953175</v>
      </c>
      <c r="H10" s="35">
        <v>18.234511950000002</v>
      </c>
      <c r="I10" s="35">
        <f>'Hoja 1'!D17</f>
        <v>20.339418390000002</v>
      </c>
      <c r="J10" s="37">
        <f>(Tabla9[[#This Row],[Columna12]]*100/Tabla9[[#This Row],[Columna11]])-100</f>
        <v>11.54353045352552</v>
      </c>
      <c r="K10" s="26"/>
      <c r="L10" s="26"/>
      <c r="M10" s="26"/>
      <c r="N10" s="26"/>
      <c r="O10" s="26"/>
      <c r="P10" s="26"/>
      <c r="Q10" s="26"/>
    </row>
    <row r="11" spans="1:17" ht="17.100000000000001" customHeight="1" x14ac:dyDescent="0.25">
      <c r="A11" s="26" t="s">
        <v>4</v>
      </c>
      <c r="B11" s="35">
        <v>7.8221999999999996</v>
      </c>
      <c r="C11" s="35">
        <f>'Hoja 1'!B18</f>
        <v>6.7515000000000001</v>
      </c>
      <c r="D11" s="36">
        <f>(Tabla9[[#This Row],[Columna4]]*100/Tabla9[[#This Row],[Columna3]])-100</f>
        <v>-13.687965022627907</v>
      </c>
      <c r="E11" s="35">
        <v>6.4666000000000006</v>
      </c>
      <c r="F11" s="35">
        <f>'Hoja 1'!C18</f>
        <v>7.8022</v>
      </c>
      <c r="G11" s="37">
        <f>(Tabla9[[#This Row],[Columna8]]*100/Tabla9[[#This Row],[Columna7]])-100</f>
        <v>20.653821173414158</v>
      </c>
      <c r="H11" s="35">
        <v>35.403400000000005</v>
      </c>
      <c r="I11" s="35">
        <f>'Hoja 1'!D18</f>
        <v>36.499400000000001</v>
      </c>
      <c r="J11" s="37">
        <f>(Tabla9[[#This Row],[Columna12]]*100/Tabla9[[#This Row],[Columna11]])-100</f>
        <v>3.0957478660241549</v>
      </c>
      <c r="K11" s="26"/>
      <c r="L11" s="26"/>
      <c r="M11" s="26"/>
      <c r="N11" s="26"/>
      <c r="O11" s="26"/>
      <c r="P11" s="26"/>
      <c r="Q11" s="26"/>
    </row>
    <row r="12" spans="1:17" ht="17.100000000000001" customHeight="1" x14ac:dyDescent="0.25">
      <c r="A12" s="26" t="s">
        <v>5</v>
      </c>
      <c r="B12" s="35">
        <v>11.197791449999999</v>
      </c>
      <c r="C12" s="35">
        <f>'Hoja 1'!B19</f>
        <v>0</v>
      </c>
      <c r="D12" s="36">
        <f>(Tabla9[[#This Row],[Columna4]]*100/Tabla9[[#This Row],[Columna3]])-100</f>
        <v>-100</v>
      </c>
      <c r="E12" s="35">
        <v>26.687356339999997</v>
      </c>
      <c r="F12" s="35">
        <f>'Hoja 1'!C19</f>
        <v>25.242993809999998</v>
      </c>
      <c r="G12" s="37">
        <f>(Tabla9[[#This Row],[Columna8]]*100/Tabla9[[#This Row],[Columna7]])-100</f>
        <v>-5.4121603938533838</v>
      </c>
      <c r="H12" s="35">
        <v>26.509743260000004</v>
      </c>
      <c r="I12" s="35">
        <f>'Hoja 1'!D19</f>
        <v>27.65956164</v>
      </c>
      <c r="J12" s="37">
        <f>(Tabla9[[#This Row],[Columna12]]*100/Tabla9[[#This Row],[Columna11]])-100</f>
        <v>4.337342571457242</v>
      </c>
      <c r="K12" s="26"/>
      <c r="L12" s="26"/>
      <c r="M12" s="26"/>
      <c r="N12" s="26"/>
      <c r="O12" s="26"/>
      <c r="P12" s="26"/>
      <c r="Q12" s="26"/>
    </row>
    <row r="13" spans="1:17" ht="17.100000000000001" customHeight="1" x14ac:dyDescent="0.25">
      <c r="A13" s="26" t="s">
        <v>6</v>
      </c>
      <c r="B13" s="35">
        <v>3.871</v>
      </c>
      <c r="C13" s="35">
        <f>'Hoja 1'!B20</f>
        <v>3.9502570000000001</v>
      </c>
      <c r="D13" s="36">
        <f>(Tabla9[[#This Row],[Columna4]]*100/Tabla9[[#This Row],[Columna3]])-100</f>
        <v>2.0474554378713634</v>
      </c>
      <c r="E13" s="35">
        <v>12.337743699999999</v>
      </c>
      <c r="F13" s="35">
        <f>'Hoja 1'!C20</f>
        <v>12.94094662</v>
      </c>
      <c r="G13" s="37">
        <f>(Tabla9[[#This Row],[Columna8]]*100/Tabla9[[#This Row],[Columna7]])-100</f>
        <v>4.8890861624885389</v>
      </c>
      <c r="H13" s="35">
        <v>18.775506069999999</v>
      </c>
      <c r="I13" s="35">
        <f>'Hoja 1'!D20</f>
        <v>19.074980309999997</v>
      </c>
      <c r="J13" s="37">
        <f>(Tabla9[[#This Row],[Columna12]]*100/Tabla9[[#This Row],[Columna11]])-100</f>
        <v>1.5950261946787379</v>
      </c>
      <c r="K13" s="26"/>
      <c r="L13" s="26"/>
      <c r="M13" s="26"/>
      <c r="N13" s="26"/>
      <c r="O13" s="26"/>
      <c r="P13" s="26"/>
      <c r="Q13" s="26"/>
    </row>
    <row r="14" spans="1:17" ht="17.100000000000001" customHeight="1" x14ac:dyDescent="0.25">
      <c r="A14" s="26" t="s">
        <v>7</v>
      </c>
      <c r="B14" s="35">
        <v>5.0852619999999993</v>
      </c>
      <c r="C14" s="35">
        <f>'Hoja 1'!B21</f>
        <v>0</v>
      </c>
      <c r="D14" s="36">
        <f>(Tabla9[[#This Row],[Columna4]]*100/Tabla9[[#This Row],[Columna3]])-100</f>
        <v>-100</v>
      </c>
      <c r="E14" s="35">
        <v>7.7110919999999998</v>
      </c>
      <c r="F14" s="35">
        <f>'Hoja 1'!C21</f>
        <v>8.7455119999999997</v>
      </c>
      <c r="G14" s="37">
        <f>(Tabla9[[#This Row],[Columna8]]*100/Tabla9[[#This Row],[Columna7]])-100</f>
        <v>13.414701834707714</v>
      </c>
      <c r="H14" s="35">
        <v>31.518000000000001</v>
      </c>
      <c r="I14" s="35">
        <f>'Hoja 1'!D21</f>
        <v>32.545656999999999</v>
      </c>
      <c r="J14" s="37">
        <f>(Tabla9[[#This Row],[Columna12]]*100/Tabla9[[#This Row],[Columna11]])-100</f>
        <v>3.2605400088837939</v>
      </c>
      <c r="K14" s="26"/>
      <c r="L14" s="26"/>
      <c r="M14" s="26"/>
      <c r="N14" s="26"/>
      <c r="O14" s="26"/>
      <c r="P14" s="26"/>
      <c r="Q14" s="26"/>
    </row>
    <row r="15" spans="1:17" ht="17.100000000000001" customHeight="1" x14ac:dyDescent="0.25">
      <c r="A15" s="26" t="s">
        <v>8</v>
      </c>
      <c r="B15" s="35">
        <v>3.3</v>
      </c>
      <c r="C15" s="35">
        <f>'Hoja 1'!B22</f>
        <v>3.4550000000000001</v>
      </c>
      <c r="D15" s="36">
        <f>(Tabla9[[#This Row],[Columna4]]*100/Tabla9[[#This Row],[Columna3]])-100</f>
        <v>4.6969696969697026</v>
      </c>
      <c r="E15" s="35">
        <v>1.2805499999999999</v>
      </c>
      <c r="F15" s="35">
        <f>'Hoja 1'!C22</f>
        <v>3.3913000000000002</v>
      </c>
      <c r="G15" s="37">
        <f>(Tabla9[[#This Row],[Columna8]]*100/Tabla9[[#This Row],[Columna7]])-100</f>
        <v>164.83151770723521</v>
      </c>
      <c r="H15" s="35">
        <v>25.24814705</v>
      </c>
      <c r="I15" s="35">
        <f>'Hoja 1'!D22</f>
        <v>25.822446739999997</v>
      </c>
      <c r="J15" s="37">
        <f>(Tabla9[[#This Row],[Columna12]]*100/Tabla9[[#This Row],[Columna11]])-100</f>
        <v>2.2746211389797679</v>
      </c>
      <c r="K15" s="26"/>
      <c r="L15" s="26"/>
      <c r="M15" s="26"/>
      <c r="N15" s="26"/>
      <c r="O15" s="26"/>
      <c r="P15" s="26"/>
      <c r="Q15" s="26"/>
    </row>
    <row r="16" spans="1:17" ht="17.100000000000001" customHeight="1" x14ac:dyDescent="0.25">
      <c r="A16" s="26" t="s">
        <v>9</v>
      </c>
      <c r="B16" s="35">
        <v>0.6</v>
      </c>
      <c r="C16" s="35">
        <f>'Hoja 1'!B23</f>
        <v>0.6</v>
      </c>
      <c r="D16" s="36">
        <f>(Tabla9[[#This Row],[Columna4]]*100/Tabla9[[#This Row],[Columna3]])-100</f>
        <v>0</v>
      </c>
      <c r="E16" s="35">
        <v>5.537427769999999</v>
      </c>
      <c r="F16" s="35">
        <f>'Hoja 1'!C23</f>
        <v>7.1853743400000001</v>
      </c>
      <c r="G16" s="37">
        <f>(Tabla9[[#This Row],[Columna8]]*100/Tabla9[[#This Row],[Columna7]])-100</f>
        <v>29.760145656942825</v>
      </c>
      <c r="H16" s="35">
        <v>13.559071579999999</v>
      </c>
      <c r="I16" s="35">
        <f>'Hoja 1'!D23</f>
        <v>16.860749930000001</v>
      </c>
      <c r="J16" s="37">
        <f>(Tabla9[[#This Row],[Columna12]]*100/Tabla9[[#This Row],[Columna11]])-100</f>
        <v>24.350327605542461</v>
      </c>
      <c r="K16" s="26"/>
      <c r="L16" s="26"/>
      <c r="M16" s="26"/>
      <c r="N16" s="26"/>
      <c r="O16" s="26"/>
      <c r="P16" s="26"/>
      <c r="Q16" s="26"/>
    </row>
    <row r="17" spans="1:17" ht="17.100000000000001" customHeight="1" x14ac:dyDescent="0.25">
      <c r="A17" s="26" t="s">
        <v>10</v>
      </c>
      <c r="B17" s="35">
        <v>8.0047788700000009</v>
      </c>
      <c r="C17" s="35">
        <f>'Hoja 1'!B24</f>
        <v>5.3880152400000005</v>
      </c>
      <c r="D17" s="36">
        <f>(Tabla9[[#This Row],[Columna4]]*100/Tabla9[[#This Row],[Columna3]])-100</f>
        <v>-32.690017706885129</v>
      </c>
      <c r="E17" s="35">
        <v>6.4970664999999999</v>
      </c>
      <c r="F17" s="35">
        <f>'Hoja 1'!C24</f>
        <v>8.2718937500000003</v>
      </c>
      <c r="G17" s="37">
        <f>(Tabla9[[#This Row],[Columna8]]*100/Tabla9[[#This Row],[Columna7]])-100</f>
        <v>27.317363151508459</v>
      </c>
      <c r="H17" s="35">
        <v>36.769856340000004</v>
      </c>
      <c r="I17" s="35">
        <f>'Hoja 1'!D24</f>
        <v>38.680094009999998</v>
      </c>
      <c r="J17" s="37">
        <f>(Tabla9[[#This Row],[Columna12]]*100/Tabla9[[#This Row],[Columna11]])-100</f>
        <v>5.1951186655084882</v>
      </c>
      <c r="K17" s="26"/>
      <c r="L17" s="26"/>
      <c r="M17" s="26"/>
      <c r="N17" s="26"/>
      <c r="O17" s="26"/>
      <c r="P17" s="26"/>
      <c r="Q17" s="26"/>
    </row>
    <row r="18" spans="1:17" ht="17.100000000000001" customHeight="1" x14ac:dyDescent="0.25">
      <c r="A18" s="26" t="s">
        <v>11</v>
      </c>
      <c r="B18" s="35">
        <v>4.8795387000000003</v>
      </c>
      <c r="C18" s="35">
        <f>'Hoja 1'!B25</f>
        <v>2.8670584900000002</v>
      </c>
      <c r="D18" s="36">
        <f>(Tabla9[[#This Row],[Columna4]]*100/Tabla9[[#This Row],[Columna3]])-100</f>
        <v>-41.243247235645455</v>
      </c>
      <c r="E18" s="35">
        <v>8.0630085999999999</v>
      </c>
      <c r="F18" s="35">
        <f>'Hoja 1'!C25</f>
        <v>7.2553037699999994</v>
      </c>
      <c r="G18" s="37">
        <f>(Tabla9[[#This Row],[Columna8]]*100/Tabla9[[#This Row],[Columna7]])-100</f>
        <v>-10.017412482978131</v>
      </c>
      <c r="H18" s="35">
        <v>15.223274350000001</v>
      </c>
      <c r="I18" s="35">
        <f>'Hoja 1'!D25</f>
        <v>17.245887789999998</v>
      </c>
      <c r="J18" s="37">
        <f>(Tabla9[[#This Row],[Columna12]]*100/Tabla9[[#This Row],[Columna11]])-100</f>
        <v>13.286323254103323</v>
      </c>
      <c r="K18" s="26"/>
      <c r="L18" s="26"/>
      <c r="M18" s="26"/>
      <c r="N18" s="26"/>
      <c r="O18" s="26"/>
      <c r="P18" s="26"/>
      <c r="Q18" s="26"/>
    </row>
    <row r="19" spans="1:17" ht="17.100000000000001" customHeight="1" x14ac:dyDescent="0.25">
      <c r="A19" s="38" t="s">
        <v>12</v>
      </c>
      <c r="B19" s="39">
        <f>B10+B11+B12+B13+B14+B15+B16+B17+B18</f>
        <v>48.029640719999996</v>
      </c>
      <c r="C19" s="39">
        <f>C10+C11+C12+C13+C14+C15+C16+C17+C18</f>
        <v>25.515226390000006</v>
      </c>
      <c r="D19" s="39">
        <f>(Tabla9[[#This Row],[Columna4]]*100/Tabla9[[#This Row],[Columna3]])-100</f>
        <v>-46.876083169668128</v>
      </c>
      <c r="E19" s="39">
        <f>E10+E11+E12+E13+E14+E15+E16+E17+E18</f>
        <v>81.619459300000003</v>
      </c>
      <c r="F19" s="39">
        <f>F10+F11+F12+F13+F14+F15+F16+F17+F18</f>
        <v>87.896397959999987</v>
      </c>
      <c r="G19" s="31">
        <f>(Tabla9[[#This Row],[Columna8]]*100/Tabla9[[#This Row],[Columna7]])-100</f>
        <v>7.6904928234436341</v>
      </c>
      <c r="H19" s="39">
        <f>H10+H11+H12+H13+H14+H15+H16+H17+H18</f>
        <v>221.24151060000003</v>
      </c>
      <c r="I19" s="39">
        <f>I10+I11+I12+I13+I14+I15+I16+I17+I18</f>
        <v>234.72819580999999</v>
      </c>
      <c r="J19" s="31">
        <f>(Tabla9[[#This Row],[Columna12]]*100/Tabla9[[#This Row],[Columna11]])-100</f>
        <v>6.0959108322052629</v>
      </c>
      <c r="K19" s="26"/>
      <c r="L19" s="26"/>
      <c r="M19" s="26"/>
      <c r="N19" s="26"/>
      <c r="O19" s="26"/>
      <c r="P19" s="26"/>
      <c r="Q19" s="26"/>
    </row>
    <row r="20" spans="1:17" ht="17.100000000000001" customHeight="1" x14ac:dyDescent="0.25">
      <c r="A20" s="40" t="s">
        <v>17</v>
      </c>
      <c r="B20" s="41">
        <f>B19*100/K33</f>
        <v>6.3673657969942434</v>
      </c>
      <c r="C20" s="41">
        <f>C19*100/L33</f>
        <v>3.3663024212184105</v>
      </c>
      <c r="D20" s="39" t="s">
        <v>34</v>
      </c>
      <c r="E20" s="41">
        <f>E19*100/K33</f>
        <v>10.820421425712963</v>
      </c>
      <c r="F20" s="41">
        <f>F19*100/L33</f>
        <v>11.596442561257826</v>
      </c>
      <c r="G20" s="41" t="s">
        <v>34</v>
      </c>
      <c r="H20" s="41">
        <f>H19*100/K33</f>
        <v>29.330338648216724</v>
      </c>
      <c r="I20" s="41">
        <f>I19*100/L33</f>
        <v>30.968413989582164</v>
      </c>
      <c r="J20" s="41" t="s">
        <v>34</v>
      </c>
      <c r="K20" s="26"/>
      <c r="L20" s="26"/>
      <c r="M20" s="26"/>
      <c r="N20" s="26"/>
      <c r="O20" s="26"/>
      <c r="P20" s="26"/>
      <c r="Q20" s="26"/>
    </row>
    <row r="21" spans="1:17" ht="35.25" customHeight="1" x14ac:dyDescent="0.25">
      <c r="A21" s="42"/>
      <c r="B21" s="32" t="s">
        <v>13</v>
      </c>
      <c r="C21" s="32"/>
      <c r="D21" s="32"/>
      <c r="E21" s="32" t="s">
        <v>14</v>
      </c>
      <c r="F21" s="32"/>
      <c r="G21" s="32"/>
      <c r="H21" s="32" t="s">
        <v>15</v>
      </c>
      <c r="I21" s="32"/>
      <c r="J21" s="32"/>
      <c r="K21" s="32" t="s">
        <v>16</v>
      </c>
      <c r="L21" s="32"/>
      <c r="M21" s="32"/>
      <c r="N21" s="26"/>
      <c r="O21" s="26"/>
      <c r="P21" s="26"/>
      <c r="Q21" s="26"/>
    </row>
    <row r="22" spans="1:17" ht="17.100000000000001" customHeight="1" x14ac:dyDescent="0.25">
      <c r="A22" s="42"/>
      <c r="B22" s="43">
        <v>2017</v>
      </c>
      <c r="C22" s="43">
        <v>2018</v>
      </c>
      <c r="D22" s="34" t="s">
        <v>37</v>
      </c>
      <c r="E22" s="43">
        <v>2017</v>
      </c>
      <c r="F22" s="43">
        <v>2018</v>
      </c>
      <c r="G22" s="34" t="s">
        <v>37</v>
      </c>
      <c r="H22" s="43">
        <v>2017</v>
      </c>
      <c r="I22" s="43">
        <v>2018</v>
      </c>
      <c r="J22" s="34" t="s">
        <v>37</v>
      </c>
      <c r="K22" s="43">
        <v>2017</v>
      </c>
      <c r="L22" s="43">
        <v>2018</v>
      </c>
      <c r="M22" s="34" t="s">
        <v>37</v>
      </c>
      <c r="N22" s="26"/>
      <c r="O22" s="26"/>
      <c r="P22" s="26"/>
      <c r="Q22" s="26"/>
    </row>
    <row r="23" spans="1:17" ht="17.100000000000001" customHeight="1" x14ac:dyDescent="0.25">
      <c r="A23" s="44"/>
      <c r="B23" s="43"/>
      <c r="C23" s="43"/>
      <c r="D23" s="34" t="s">
        <v>36</v>
      </c>
      <c r="E23" s="43"/>
      <c r="F23" s="43"/>
      <c r="G23" s="34" t="s">
        <v>36</v>
      </c>
      <c r="H23" s="43"/>
      <c r="I23" s="43"/>
      <c r="J23" s="34" t="s">
        <v>36</v>
      </c>
      <c r="K23" s="43"/>
      <c r="L23" s="43"/>
      <c r="M23" s="34" t="s">
        <v>36</v>
      </c>
      <c r="N23" s="26"/>
      <c r="O23" s="26"/>
      <c r="P23" s="26"/>
      <c r="Q23" s="26"/>
    </row>
    <row r="24" spans="1:17" ht="17.100000000000001" customHeight="1" x14ac:dyDescent="0.25">
      <c r="A24" s="45" t="s">
        <v>3</v>
      </c>
      <c r="B24" s="35">
        <v>3.9608970299999995</v>
      </c>
      <c r="C24" s="35">
        <f>'Hoja 1'!E17</f>
        <v>4.0702067199999998</v>
      </c>
      <c r="D24" s="37">
        <f>(Tabla1035[[#This Row],[Columna4]]*100/B24)-100</f>
        <v>2.7597205676412244</v>
      </c>
      <c r="E24" s="35">
        <v>7.67565103</v>
      </c>
      <c r="F24" s="35">
        <f>'Hoja 1'!F17</f>
        <v>8.1570315300000011</v>
      </c>
      <c r="G24" s="37">
        <f>(Tabla1035[[#This Row],[Columna8]]*100/E24)-100</f>
        <v>6.2715266512057894</v>
      </c>
      <c r="H24" s="35">
        <v>13.396032399999999</v>
      </c>
      <c r="I24" s="35">
        <f>'Hoja 1'!G17</f>
        <v>13.59108161</v>
      </c>
      <c r="J24" s="37">
        <f>(Tabla1035[[#This Row],[Columna12]]*100/H24)-100</f>
        <v>1.4560222323738117</v>
      </c>
      <c r="K24" s="35">
        <v>53.144742860000001</v>
      </c>
      <c r="L24" s="35">
        <f>'Hoja 1'!H17</f>
        <v>55.722007579999996</v>
      </c>
      <c r="M24" s="37">
        <f>(Tabla1035[[#This Row],[Columna16]]*100/K24)-100</f>
        <v>4.8495195974309695</v>
      </c>
      <c r="N24" s="26"/>
      <c r="O24" s="26"/>
      <c r="P24" s="26"/>
      <c r="Q24" s="26"/>
    </row>
    <row r="25" spans="1:17" ht="17.100000000000001" customHeight="1" x14ac:dyDescent="0.25">
      <c r="A25" s="45" t="s">
        <v>4</v>
      </c>
      <c r="B25" s="35">
        <v>12.650399999999999</v>
      </c>
      <c r="C25" s="35">
        <f>'Hoja 1'!E18</f>
        <v>9.5525000000000002</v>
      </c>
      <c r="D25" s="37">
        <f>(Tabla1035[[#This Row],[Columna4]]*100/B25)-100</f>
        <v>-24.488553721621443</v>
      </c>
      <c r="E25" s="35">
        <v>20.427599999999998</v>
      </c>
      <c r="F25" s="35">
        <f>'Hoja 1'!F18</f>
        <v>19.897400000000001</v>
      </c>
      <c r="G25" s="37">
        <f>(Tabla1035[[#This Row],[Columna8]]*100/E25)-100</f>
        <v>-2.5955080381444589</v>
      </c>
      <c r="H25" s="35">
        <v>32.306100000000001</v>
      </c>
      <c r="I25" s="35">
        <f>'Hoja 1'!G18</f>
        <v>32.759099999999997</v>
      </c>
      <c r="J25" s="37">
        <f>(Tabla1035[[#This Row],[Columna12]]*100/H25)-100</f>
        <v>1.4022119661611896</v>
      </c>
      <c r="K25" s="35">
        <v>116.9975</v>
      </c>
      <c r="L25" s="35">
        <f>'Hoja 1'!H18</f>
        <v>113.2621</v>
      </c>
      <c r="M25" s="37">
        <f>(Tabla1035[[#This Row],[Columna16]]*100/K25)-100</f>
        <v>-3.1927177931152357</v>
      </c>
      <c r="N25" s="26"/>
      <c r="O25" s="26"/>
      <c r="P25" s="26"/>
      <c r="Q25" s="26"/>
    </row>
    <row r="26" spans="1:17" ht="17.100000000000001" customHeight="1" x14ac:dyDescent="0.25">
      <c r="A26" s="45" t="s">
        <v>5</v>
      </c>
      <c r="B26" s="35">
        <v>16.753501050000001</v>
      </c>
      <c r="C26" s="35">
        <f>'Hoja 1'!E19</f>
        <v>15.959199060000001</v>
      </c>
      <c r="D26" s="37">
        <f>(Tabla1035[[#This Row],[Columna4]]*100/B26)-100</f>
        <v>-4.7411104558351411</v>
      </c>
      <c r="E26" s="35">
        <v>40.84028137</v>
      </c>
      <c r="F26" s="35">
        <f>'Hoja 1'!F19</f>
        <v>42.604294320000001</v>
      </c>
      <c r="G26" s="37">
        <f>(Tabla1035[[#This Row],[Columna8]]*100/E26)-100</f>
        <v>4.3192967600262193</v>
      </c>
      <c r="H26" s="35">
        <v>23.029299360000003</v>
      </c>
      <c r="I26" s="35">
        <f>'Hoja 1'!G19</f>
        <v>23.356140120000003</v>
      </c>
      <c r="J26" s="37">
        <f>(Tabla1035[[#This Row],[Columna12]]*100/H26)-100</f>
        <v>1.4192388352365413</v>
      </c>
      <c r="K26" s="35">
        <v>134.05563582999997</v>
      </c>
      <c r="L26" s="35">
        <f>'Hoja 1'!H19</f>
        <v>134.82218895000003</v>
      </c>
      <c r="M26" s="37">
        <f>(Tabla1035[[#This Row],[Columna16]]*100/K26)-100</f>
        <v>0.57181715282163736</v>
      </c>
      <c r="N26" s="26"/>
      <c r="O26" s="26"/>
      <c r="P26" s="26"/>
      <c r="Q26" s="26"/>
    </row>
    <row r="27" spans="1:17" ht="17.100000000000001" customHeight="1" x14ac:dyDescent="0.25">
      <c r="A27" s="45" t="s">
        <v>6</v>
      </c>
      <c r="B27" s="35">
        <v>9.97128324</v>
      </c>
      <c r="C27" s="35">
        <f>'Hoja 1'!E20</f>
        <v>10.085063980000001</v>
      </c>
      <c r="D27" s="37">
        <f>(Tabla1035[[#This Row],[Columna4]]*100/B27)-100</f>
        <v>1.1410842241805739</v>
      </c>
      <c r="E27" s="35">
        <v>10.248470429999999</v>
      </c>
      <c r="F27" s="35">
        <f>'Hoja 1'!F20</f>
        <v>9.9705903100000004</v>
      </c>
      <c r="G27" s="37">
        <f>(Tabla1035[[#This Row],[Columna8]]*100/E27)-100</f>
        <v>-2.7114301777811676</v>
      </c>
      <c r="H27" s="35">
        <v>10.23877089</v>
      </c>
      <c r="I27" s="35">
        <f>'Hoja 1'!G20</f>
        <v>10.43593512</v>
      </c>
      <c r="J27" s="37">
        <f>(Tabla1035[[#This Row],[Columna12]]*100/H27)-100</f>
        <v>1.9256630714587573</v>
      </c>
      <c r="K27" s="35">
        <v>65.53745997</v>
      </c>
      <c r="L27" s="35">
        <f>'Hoja 1'!H20</f>
        <v>66.457773340000003</v>
      </c>
      <c r="M27" s="37">
        <f>(Tabla1035[[#This Row],[Columna16]]*100/K27)-100</f>
        <v>1.404255475298072</v>
      </c>
      <c r="N27" s="26"/>
      <c r="O27" s="26"/>
      <c r="P27" s="26"/>
      <c r="Q27" s="26"/>
    </row>
    <row r="28" spans="1:17" ht="17.100000000000001" customHeight="1" x14ac:dyDescent="0.25">
      <c r="A28" s="45" t="s">
        <v>7</v>
      </c>
      <c r="B28" s="35">
        <v>6.827223</v>
      </c>
      <c r="C28" s="35">
        <f>'Hoja 1'!E21</f>
        <v>7.4429819999999998</v>
      </c>
      <c r="D28" s="37">
        <f>(Tabla1035[[#This Row],[Columna4]]*100/B28)-100</f>
        <v>9.0191722168735282</v>
      </c>
      <c r="E28" s="35">
        <v>28.991478000000001</v>
      </c>
      <c r="F28" s="35">
        <f>'Hoja 1'!F21</f>
        <v>31.337181999999999</v>
      </c>
      <c r="G28" s="37">
        <f>(Tabla1035[[#This Row],[Columna8]]*100/E28)-100</f>
        <v>8.0910121243214945</v>
      </c>
      <c r="H28" s="35">
        <v>25.397445999999999</v>
      </c>
      <c r="I28" s="35">
        <f>'Hoja 1'!G21</f>
        <v>28.316918000000001</v>
      </c>
      <c r="J28" s="37">
        <f>(Tabla1035[[#This Row],[Columna12]]*100/H28)-100</f>
        <v>11.495140101882697</v>
      </c>
      <c r="K28" s="35">
        <v>105.46764099999999</v>
      </c>
      <c r="L28" s="35">
        <f>'Hoja 1'!H21</f>
        <v>108.388251</v>
      </c>
      <c r="M28" s="37">
        <f>(Tabla1035[[#This Row],[Columna16]]*100/K28)-100</f>
        <v>2.7692000809992692</v>
      </c>
      <c r="N28" s="26"/>
      <c r="O28" s="26"/>
      <c r="P28" s="26"/>
      <c r="Q28" s="26"/>
    </row>
    <row r="29" spans="1:17" ht="17.100000000000001" customHeight="1" x14ac:dyDescent="0.25">
      <c r="A29" s="45" t="s">
        <v>8</v>
      </c>
      <c r="B29" s="35">
        <v>4.51672384</v>
      </c>
      <c r="C29" s="35">
        <f>'Hoja 1'!E22</f>
        <v>5.05136991</v>
      </c>
      <c r="D29" s="37">
        <f>(Tabla1035[[#This Row],[Columna4]]*100/B29)-100</f>
        <v>11.837032524884236</v>
      </c>
      <c r="E29" s="35">
        <v>9.8175571999999995</v>
      </c>
      <c r="F29" s="35">
        <f>'Hoja 1'!F22</f>
        <v>9.6126043499999998</v>
      </c>
      <c r="G29" s="37">
        <f>(Tabla1035[[#This Row],[Columna8]]*100/E29)-100</f>
        <v>-2.0876155424895302</v>
      </c>
      <c r="H29" s="35">
        <v>10.357896909999999</v>
      </c>
      <c r="I29" s="35">
        <f>'Hoja 1'!G22</f>
        <v>10.367379</v>
      </c>
      <c r="J29" s="37">
        <f>(Tabla1035[[#This Row],[Columna12]]*100/H29)-100</f>
        <v>9.1544548882765753E-2</v>
      </c>
      <c r="K29" s="35">
        <v>55.321599999999989</v>
      </c>
      <c r="L29" s="35">
        <f>'Hoja 1'!H22</f>
        <v>57.700099999999999</v>
      </c>
      <c r="M29" s="37">
        <f>(Tabla1035[[#This Row],[Columna16]]*100/K29)-100</f>
        <v>4.2994056571032218</v>
      </c>
      <c r="N29" s="26"/>
      <c r="O29" s="26"/>
      <c r="P29" s="26"/>
      <c r="Q29" s="26"/>
    </row>
    <row r="30" spans="1:17" ht="17.100000000000001" customHeight="1" x14ac:dyDescent="0.25">
      <c r="A30" s="45" t="s">
        <v>9</v>
      </c>
      <c r="B30" s="35">
        <v>2.9780653199999998</v>
      </c>
      <c r="C30" s="35">
        <f>'Hoja 1'!E23</f>
        <v>2.9035654900000001</v>
      </c>
      <c r="D30" s="37">
        <f>(Tabla1035[[#This Row],[Columna4]]*100/B30)-100</f>
        <v>-2.5016183996931147</v>
      </c>
      <c r="E30" s="35">
        <v>20.105551620000004</v>
      </c>
      <c r="F30" s="35">
        <f>'Hoja 1'!F23</f>
        <v>18.610821980000001</v>
      </c>
      <c r="G30" s="37">
        <f>(Tabla1035[[#This Row],[Columna8]]*100/E30)-100</f>
        <v>-7.4344124859181733</v>
      </c>
      <c r="H30" s="35">
        <v>7.6662605400000006</v>
      </c>
      <c r="I30" s="35">
        <f>'Hoja 1'!G23</f>
        <v>7.5167882599999993</v>
      </c>
      <c r="J30" s="37">
        <f>(Tabla1035[[#This Row],[Columna12]]*100/H30)-100</f>
        <v>-1.9497417185354493</v>
      </c>
      <c r="K30" s="35">
        <v>50.640999999999998</v>
      </c>
      <c r="L30" s="35">
        <f>'Hoja 1'!H23</f>
        <v>53.677299999999995</v>
      </c>
      <c r="M30" s="37">
        <f>(Tabla1035[[#This Row],[Columna16]]*100/K30)-100</f>
        <v>5.995734681384647</v>
      </c>
      <c r="N30" s="26"/>
      <c r="O30" s="26"/>
      <c r="P30" s="26"/>
      <c r="Q30" s="26"/>
    </row>
    <row r="31" spans="1:17" ht="17.100000000000001" customHeight="1" x14ac:dyDescent="0.25">
      <c r="A31" s="45" t="s">
        <v>10</v>
      </c>
      <c r="B31" s="35">
        <v>6.0713469400000006</v>
      </c>
      <c r="C31" s="35">
        <f>'Hoja 1'!E24</f>
        <v>6.15382199</v>
      </c>
      <c r="D31" s="37">
        <f>(Tabla1035[[#This Row],[Columna4]]*100/B31)-100</f>
        <v>1.3584308525778255</v>
      </c>
      <c r="E31" s="35">
        <v>10.030038039999999</v>
      </c>
      <c r="F31" s="35">
        <f>'Hoja 1'!F24</f>
        <v>10.97501377</v>
      </c>
      <c r="G31" s="37">
        <f>(Tabla1035[[#This Row],[Columna8]]*100/E31)-100</f>
        <v>9.4214570895087206</v>
      </c>
      <c r="H31" s="35">
        <v>34.262787439999997</v>
      </c>
      <c r="I31" s="35">
        <f>'Hoja 1'!G24</f>
        <v>34.929673119999997</v>
      </c>
      <c r="J31" s="37">
        <f>(Tabla1035[[#This Row],[Columna12]]*100/H31)-100</f>
        <v>1.9463847801870457</v>
      </c>
      <c r="K31" s="35">
        <v>103.34751180000001</v>
      </c>
      <c r="L31" s="35">
        <f>'Hoja 1'!H24</f>
        <v>104.39851188</v>
      </c>
      <c r="M31" s="37">
        <f>(Tabla1035[[#This Row],[Columna16]]*100/K31)-100</f>
        <v>1.0169573139157109</v>
      </c>
      <c r="N31" s="26"/>
      <c r="O31" s="26"/>
      <c r="P31" s="26"/>
      <c r="Q31" s="26"/>
    </row>
    <row r="32" spans="1:17" ht="17.100000000000001" customHeight="1" x14ac:dyDescent="0.25">
      <c r="A32" s="45" t="s">
        <v>11</v>
      </c>
      <c r="B32" s="35">
        <v>4.3657687899999997</v>
      </c>
      <c r="C32" s="35">
        <f>'Hoja 1'!E25</f>
        <v>4.6267178700000002</v>
      </c>
      <c r="D32" s="37">
        <f>(Tabla1035[[#This Row],[Columna4]]*100/B32)-100</f>
        <v>5.9771621575039973</v>
      </c>
      <c r="E32" s="35">
        <v>13.82445405</v>
      </c>
      <c r="F32" s="35">
        <f>'Hoja 1'!F25</f>
        <v>14.23955501</v>
      </c>
      <c r="G32" s="37">
        <f>(Tabla1035[[#This Row],[Columna8]]*100/E32)-100</f>
        <v>3.0026571646060773</v>
      </c>
      <c r="H32" s="35">
        <v>16.707936</v>
      </c>
      <c r="I32" s="35">
        <f>'Hoja 1'!G25</f>
        <v>17.297260899999998</v>
      </c>
      <c r="J32" s="37">
        <f>(Tabla1035[[#This Row],[Columna12]]*100/H32)-100</f>
        <v>3.5272154501908375</v>
      </c>
      <c r="K32" s="35">
        <v>61.998294450000003</v>
      </c>
      <c r="L32" s="35">
        <f>'Hoja 1'!H25</f>
        <v>63.531783829999995</v>
      </c>
      <c r="M32" s="37">
        <f>(Tabla1035[[#This Row],[Columna16]]*100/K32)-100</f>
        <v>2.4734380092289712</v>
      </c>
      <c r="N32" s="26"/>
      <c r="O32" s="26"/>
      <c r="P32" s="26"/>
      <c r="Q32" s="26"/>
    </row>
    <row r="33" spans="1:17" ht="17.100000000000001" customHeight="1" x14ac:dyDescent="0.25">
      <c r="A33" s="46" t="s">
        <v>12</v>
      </c>
      <c r="B33" s="39">
        <f>B24+B25+B26+B27+B28+B29+B30+B31+B32</f>
        <v>68.095209209999993</v>
      </c>
      <c r="C33" s="39">
        <f>C24+C25+C26+C27+C28+C29+C30+C31+C32</f>
        <v>65.845427019999988</v>
      </c>
      <c r="D33" s="31">
        <f>(Tabla1035[[#This Row],[Columna4]]*100/B33)-100</f>
        <v>-3.3038773448244569</v>
      </c>
      <c r="E33" s="39">
        <f>E24+E25+E26+E27+E28+E29+E30+E31+E32</f>
        <v>161.96108174</v>
      </c>
      <c r="F33" s="39">
        <f>F24+F25+F26+F27+F28+F29+F30+F31+F32</f>
        <v>165.40449327000002</v>
      </c>
      <c r="G33" s="31">
        <f>(Tabla1035[[#This Row],[Columna8]]*100/E33)-100</f>
        <v>2.1260734325841355</v>
      </c>
      <c r="H33" s="39">
        <f>H24+H25+H26+H27+H28+H29+H30+H31+H32</f>
        <v>173.36252953999997</v>
      </c>
      <c r="I33" s="39">
        <f>I24+I25+I26+I27+I28+I29+I30+I31+I32</f>
        <v>178.57027613</v>
      </c>
      <c r="J33" s="31">
        <f>(Tabla1035[[#This Row],[Columna12]]*100/H33)-100</f>
        <v>3.0039632000168979</v>
      </c>
      <c r="K33" s="39">
        <f>B19+E19+H19+Tabla1035[[#This Row],[Columna3]]+Tabla1035[[#This Row],[Columna7]]+Tabla1035[[#This Row],[Columna11]]</f>
        <v>754.30943110999999</v>
      </c>
      <c r="L33" s="39">
        <f>C19+F19+I19+Tabla1035[[#This Row],[Columna4]]+Tabla1035[[#This Row],[Columna8]]+Tabla1035[[#This Row],[Columna12]]</f>
        <v>757.96001658</v>
      </c>
      <c r="M33" s="31">
        <f>(Tabla1035[[#This Row],[Columna16]]*100/K33)-100</f>
        <v>0.48396391711925446</v>
      </c>
      <c r="N33" s="26"/>
      <c r="O33" s="26"/>
      <c r="P33" s="26"/>
      <c r="Q33" s="26"/>
    </row>
    <row r="34" spans="1:17" ht="17.100000000000001" customHeight="1" x14ac:dyDescent="0.25">
      <c r="A34" s="38" t="s">
        <v>17</v>
      </c>
      <c r="B34" s="47">
        <f>B33*100/K33</f>
        <v>9.0274900990956528</v>
      </c>
      <c r="C34" s="47">
        <f>C33*100/L33</f>
        <v>8.6871900337305235</v>
      </c>
      <c r="D34" s="31" t="s">
        <v>38</v>
      </c>
      <c r="E34" s="47">
        <f>E33*100/K33</f>
        <v>21.471437988209566</v>
      </c>
      <c r="F34" s="47">
        <f>F33*100/L33</f>
        <v>21.822324351134444</v>
      </c>
      <c r="G34" s="31" t="s">
        <v>38</v>
      </c>
      <c r="H34" s="47">
        <f>H33*100/K33</f>
        <v>22.982946041770852</v>
      </c>
      <c r="I34" s="47">
        <f>I33*100/L33</f>
        <v>23.559326643076631</v>
      </c>
      <c r="J34" s="47" t="s">
        <v>38</v>
      </c>
      <c r="K34" s="47">
        <v>100</v>
      </c>
      <c r="L34" s="47">
        <f>L33*100/$L$33</f>
        <v>99.999999999999986</v>
      </c>
      <c r="M34" s="47" t="s">
        <v>38</v>
      </c>
      <c r="N34" s="26"/>
      <c r="O34" s="26"/>
      <c r="P34" s="26"/>
      <c r="Q34" s="26"/>
    </row>
    <row r="35" spans="1:17" ht="18.75" customHeight="1" x14ac:dyDescent="0.25">
      <c r="A35" s="27" t="s">
        <v>35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6"/>
      <c r="O35" s="26"/>
      <c r="P35" s="26"/>
      <c r="Q35" s="26"/>
    </row>
    <row r="36" spans="1:17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17" x14ac:dyDescent="0.25">
      <c r="A37" s="26"/>
      <c r="B37" s="26"/>
      <c r="C37" s="25" t="s">
        <v>34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</row>
    <row r="40" spans="1:17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</row>
    <row r="41" spans="1:17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</row>
    <row r="42" spans="1:17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</row>
    <row r="43" spans="1:17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</row>
    <row r="44" spans="1:17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1:17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1:17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1:17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</sheetData>
  <mergeCells count="23">
    <mergeCell ref="H7:J7"/>
    <mergeCell ref="E7:G7"/>
    <mergeCell ref="B7:D7"/>
    <mergeCell ref="A35:M35"/>
    <mergeCell ref="K21:M21"/>
    <mergeCell ref="A21:A22"/>
    <mergeCell ref="B21:D21"/>
    <mergeCell ref="E21:G21"/>
    <mergeCell ref="H21:J21"/>
    <mergeCell ref="B22:B23"/>
    <mergeCell ref="C22:C23"/>
    <mergeCell ref="E22:E23"/>
    <mergeCell ref="F22:F23"/>
    <mergeCell ref="H22:H23"/>
    <mergeCell ref="I22:I23"/>
    <mergeCell ref="K22:K23"/>
    <mergeCell ref="L22:L23"/>
    <mergeCell ref="B8:B9"/>
    <mergeCell ref="C8:C9"/>
    <mergeCell ref="E8:E9"/>
    <mergeCell ref="F8:F9"/>
    <mergeCell ref="H8:H9"/>
    <mergeCell ref="I8:I9"/>
  </mergeCells>
  <pageMargins left="0.4" right="0.15748031496062992" top="0.74803149606299213" bottom="0.43307086614173229" header="0.31496062992125984" footer="0.31496062992125984"/>
  <pageSetup paperSize="9" scale="66" orientation="landscape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48EC8-2318-4162-B1A3-F5D3BDA7C007}">
  <dimension ref="A1:H26"/>
  <sheetViews>
    <sheetView workbookViewId="0">
      <selection activeCell="U23" sqref="U23"/>
    </sheetView>
  </sheetViews>
  <sheetFormatPr baseColWidth="10" defaultRowHeight="15" x14ac:dyDescent="0.25"/>
  <cols>
    <col min="1" max="1" width="11.5703125" style="1" bestFit="1" customWidth="1"/>
    <col min="2" max="2" width="12.85546875" style="1" bestFit="1" customWidth="1"/>
    <col min="3" max="3" width="12.7109375" style="1" bestFit="1" customWidth="1"/>
    <col min="4" max="4" width="13.7109375" style="1" bestFit="1" customWidth="1"/>
    <col min="5" max="5" width="12.7109375" style="1" bestFit="1" customWidth="1"/>
    <col min="6" max="8" width="13.7109375" style="1" bestFit="1" customWidth="1"/>
    <col min="9" max="16384" width="11.42578125" style="1"/>
  </cols>
  <sheetData>
    <row r="1" spans="1:8" ht="16.5" thickBot="1" x14ac:dyDescent="0.3">
      <c r="A1" s="17">
        <v>2018</v>
      </c>
      <c r="B1" s="28" t="s">
        <v>22</v>
      </c>
      <c r="C1" s="29"/>
      <c r="D1" s="29"/>
      <c r="E1" s="29"/>
      <c r="F1" s="29"/>
      <c r="G1" s="29"/>
      <c r="H1" s="30"/>
    </row>
    <row r="2" spans="1:8" ht="75.75" thickBot="1" x14ac:dyDescent="0.3">
      <c r="A2" s="2" t="s">
        <v>23</v>
      </c>
      <c r="B2" s="3" t="s">
        <v>0</v>
      </c>
      <c r="C2" s="4" t="s">
        <v>1</v>
      </c>
      <c r="D2" s="4" t="s">
        <v>2</v>
      </c>
      <c r="E2" s="4" t="s">
        <v>13</v>
      </c>
      <c r="F2" s="4" t="s">
        <v>14</v>
      </c>
      <c r="G2" s="4" t="s">
        <v>15</v>
      </c>
      <c r="H2" s="5" t="s">
        <v>16</v>
      </c>
    </row>
    <row r="3" spans="1:8" ht="45" x14ac:dyDescent="0.25">
      <c r="A3" s="6" t="s">
        <v>24</v>
      </c>
      <c r="B3" s="7">
        <v>2503395.66</v>
      </c>
      <c r="C3" s="8">
        <v>7060873.6699999999</v>
      </c>
      <c r="D3" s="8">
        <v>20339418.390000001</v>
      </c>
      <c r="E3" s="8">
        <v>4070206.72</v>
      </c>
      <c r="F3" s="8">
        <v>8157031.5300000003</v>
      </c>
      <c r="G3" s="8">
        <v>13591081.609999999</v>
      </c>
      <c r="H3" s="9">
        <v>55722007.579999998</v>
      </c>
    </row>
    <row r="4" spans="1:8" ht="45" x14ac:dyDescent="0.25">
      <c r="A4" s="6" t="s">
        <v>25</v>
      </c>
      <c r="B4" s="7">
        <v>6751500</v>
      </c>
      <c r="C4" s="8">
        <v>7802200</v>
      </c>
      <c r="D4" s="8">
        <v>36499400</v>
      </c>
      <c r="E4" s="8">
        <v>9552500</v>
      </c>
      <c r="F4" s="8">
        <v>19897400</v>
      </c>
      <c r="G4" s="8">
        <v>32759100</v>
      </c>
      <c r="H4" s="9">
        <v>113262100</v>
      </c>
    </row>
    <row r="5" spans="1:8" ht="45" x14ac:dyDescent="0.25">
      <c r="A5" s="6" t="s">
        <v>26</v>
      </c>
      <c r="B5" s="7">
        <v>0</v>
      </c>
      <c r="C5" s="8">
        <v>25242993.809999999</v>
      </c>
      <c r="D5" s="8">
        <v>27659561.640000001</v>
      </c>
      <c r="E5" s="8">
        <v>15959199.060000001</v>
      </c>
      <c r="F5" s="8">
        <v>42604294.32</v>
      </c>
      <c r="G5" s="8">
        <v>23356140.120000001</v>
      </c>
      <c r="H5" s="9">
        <v>134822188.95000002</v>
      </c>
    </row>
    <row r="6" spans="1:8" ht="45" x14ac:dyDescent="0.25">
      <c r="A6" s="6" t="s">
        <v>27</v>
      </c>
      <c r="B6" s="7">
        <v>3950257</v>
      </c>
      <c r="C6" s="8">
        <v>12940946.619999999</v>
      </c>
      <c r="D6" s="8">
        <v>19074980.309999999</v>
      </c>
      <c r="E6" s="8">
        <v>10085063.98</v>
      </c>
      <c r="F6" s="8">
        <v>9970590.3100000005</v>
      </c>
      <c r="G6" s="8">
        <v>10435935.119999999</v>
      </c>
      <c r="H6" s="9">
        <v>66457773.339999996</v>
      </c>
    </row>
    <row r="7" spans="1:8" ht="45" x14ac:dyDescent="0.25">
      <c r="A7" s="6" t="s">
        <v>28</v>
      </c>
      <c r="B7" s="7">
        <v>0</v>
      </c>
      <c r="C7" s="8">
        <v>8745512</v>
      </c>
      <c r="D7" s="8">
        <v>32545657</v>
      </c>
      <c r="E7" s="8">
        <v>7442982</v>
      </c>
      <c r="F7" s="8">
        <v>31337182</v>
      </c>
      <c r="G7" s="8">
        <v>28316918</v>
      </c>
      <c r="H7" s="9">
        <v>108388251</v>
      </c>
    </row>
    <row r="8" spans="1:8" ht="45" x14ac:dyDescent="0.25">
      <c r="A8" s="6" t="s">
        <v>29</v>
      </c>
      <c r="B8" s="7">
        <v>3455000</v>
      </c>
      <c r="C8" s="8">
        <v>3391300</v>
      </c>
      <c r="D8" s="8">
        <v>25822446.739999998</v>
      </c>
      <c r="E8" s="8">
        <v>5051369.91</v>
      </c>
      <c r="F8" s="8">
        <v>9612604.3499999996</v>
      </c>
      <c r="G8" s="8">
        <v>10367379</v>
      </c>
      <c r="H8" s="9">
        <v>57700100</v>
      </c>
    </row>
    <row r="9" spans="1:8" ht="45" x14ac:dyDescent="0.25">
      <c r="A9" s="6" t="s">
        <v>30</v>
      </c>
      <c r="B9" s="7">
        <v>600000</v>
      </c>
      <c r="C9" s="8">
        <v>7185374.3399999999</v>
      </c>
      <c r="D9" s="8">
        <v>16860749.93</v>
      </c>
      <c r="E9" s="8">
        <v>2903565.49</v>
      </c>
      <c r="F9" s="8">
        <v>18610821.98</v>
      </c>
      <c r="G9" s="8">
        <v>7516788.2599999998</v>
      </c>
      <c r="H9" s="9">
        <v>53677299.999999993</v>
      </c>
    </row>
    <row r="10" spans="1:8" ht="45" x14ac:dyDescent="0.25">
      <c r="A10" s="6" t="s">
        <v>31</v>
      </c>
      <c r="B10" s="7">
        <v>5388015.2400000002</v>
      </c>
      <c r="C10" s="8">
        <v>8271893.75</v>
      </c>
      <c r="D10" s="8">
        <v>38680094.009999998</v>
      </c>
      <c r="E10" s="8">
        <v>6153821.9900000002</v>
      </c>
      <c r="F10" s="8">
        <v>10975013.77</v>
      </c>
      <c r="G10" s="8">
        <v>34929673.119999997</v>
      </c>
      <c r="H10" s="9">
        <v>104398511.88</v>
      </c>
    </row>
    <row r="11" spans="1:8" ht="45" x14ac:dyDescent="0.25">
      <c r="A11" s="10" t="s">
        <v>32</v>
      </c>
      <c r="B11" s="11">
        <v>2867058.49</v>
      </c>
      <c r="C11" s="12">
        <v>7255303.7699999996</v>
      </c>
      <c r="D11" s="12">
        <v>17245887.789999999</v>
      </c>
      <c r="E11" s="12">
        <v>4626717.87</v>
      </c>
      <c r="F11" s="12">
        <v>14239555.01</v>
      </c>
      <c r="G11" s="12">
        <v>17297260.899999999</v>
      </c>
      <c r="H11" s="13">
        <v>63531783.829999998</v>
      </c>
    </row>
    <row r="12" spans="1:8" x14ac:dyDescent="0.25">
      <c r="A12" s="14" t="s">
        <v>33</v>
      </c>
      <c r="B12" s="15">
        <f>SUM(B3:B11)</f>
        <v>25515226.390000001</v>
      </c>
      <c r="C12" s="15">
        <f t="shared" ref="C12:H12" si="0">SUM(C3:C11)</f>
        <v>87896397.959999993</v>
      </c>
      <c r="D12" s="15">
        <f t="shared" si="0"/>
        <v>234728195.81</v>
      </c>
      <c r="E12" s="15">
        <f t="shared" si="0"/>
        <v>65845427.020000003</v>
      </c>
      <c r="F12" s="15">
        <f t="shared" si="0"/>
        <v>165404493.26999998</v>
      </c>
      <c r="G12" s="15">
        <f t="shared" si="0"/>
        <v>178570276.13000003</v>
      </c>
      <c r="H12" s="16">
        <f t="shared" si="0"/>
        <v>757960016.57999992</v>
      </c>
    </row>
    <row r="14" spans="1:8" ht="15.75" thickBot="1" x14ac:dyDescent="0.3"/>
    <row r="15" spans="1:8" ht="16.5" thickBot="1" x14ac:dyDescent="0.3">
      <c r="A15" s="17">
        <v>2018</v>
      </c>
      <c r="B15" s="28" t="s">
        <v>22</v>
      </c>
      <c r="C15" s="29"/>
      <c r="D15" s="29"/>
      <c r="E15" s="29"/>
      <c r="F15" s="29"/>
      <c r="G15" s="29"/>
      <c r="H15" s="30"/>
    </row>
    <row r="16" spans="1:8" ht="75.75" thickBot="1" x14ac:dyDescent="0.3">
      <c r="A16" s="2" t="s">
        <v>23</v>
      </c>
      <c r="B16" s="3" t="s">
        <v>0</v>
      </c>
      <c r="C16" s="4" t="s">
        <v>1</v>
      </c>
      <c r="D16" s="4" t="s">
        <v>2</v>
      </c>
      <c r="E16" s="4" t="s">
        <v>13</v>
      </c>
      <c r="F16" s="4" t="s">
        <v>14</v>
      </c>
      <c r="G16" s="4" t="s">
        <v>15</v>
      </c>
      <c r="H16" s="5" t="s">
        <v>16</v>
      </c>
    </row>
    <row r="17" spans="1:8" ht="45" x14ac:dyDescent="0.25">
      <c r="A17" s="6" t="s">
        <v>24</v>
      </c>
      <c r="B17" s="7">
        <f>B3/1000000</f>
        <v>2.5033956600000002</v>
      </c>
      <c r="C17" s="7">
        <f t="shared" ref="C17:H17" si="1">C3/1000000</f>
        <v>7.0608736700000003</v>
      </c>
      <c r="D17" s="7">
        <f t="shared" si="1"/>
        <v>20.339418390000002</v>
      </c>
      <c r="E17" s="7">
        <f t="shared" si="1"/>
        <v>4.0702067199999998</v>
      </c>
      <c r="F17" s="7">
        <f t="shared" si="1"/>
        <v>8.1570315300000011</v>
      </c>
      <c r="G17" s="7">
        <f t="shared" si="1"/>
        <v>13.59108161</v>
      </c>
      <c r="H17" s="20">
        <f t="shared" si="1"/>
        <v>55.722007579999996</v>
      </c>
    </row>
    <row r="18" spans="1:8" ht="45" x14ac:dyDescent="0.25">
      <c r="A18" s="6" t="s">
        <v>25</v>
      </c>
      <c r="B18" s="7">
        <f t="shared" ref="B18:H18" si="2">B4/1000000</f>
        <v>6.7515000000000001</v>
      </c>
      <c r="C18" s="7">
        <f t="shared" si="2"/>
        <v>7.8022</v>
      </c>
      <c r="D18" s="7">
        <f t="shared" si="2"/>
        <v>36.499400000000001</v>
      </c>
      <c r="E18" s="7">
        <f t="shared" si="2"/>
        <v>9.5525000000000002</v>
      </c>
      <c r="F18" s="7">
        <f t="shared" si="2"/>
        <v>19.897400000000001</v>
      </c>
      <c r="G18" s="7">
        <f t="shared" si="2"/>
        <v>32.759099999999997</v>
      </c>
      <c r="H18" s="20">
        <f t="shared" si="2"/>
        <v>113.2621</v>
      </c>
    </row>
    <row r="19" spans="1:8" ht="45" x14ac:dyDescent="0.25">
      <c r="A19" s="6" t="s">
        <v>26</v>
      </c>
      <c r="B19" s="7">
        <f t="shared" ref="B19:H19" si="3">B5/1000000</f>
        <v>0</v>
      </c>
      <c r="C19" s="7">
        <f t="shared" si="3"/>
        <v>25.242993809999998</v>
      </c>
      <c r="D19" s="7">
        <f t="shared" si="3"/>
        <v>27.65956164</v>
      </c>
      <c r="E19" s="7">
        <f t="shared" si="3"/>
        <v>15.959199060000001</v>
      </c>
      <c r="F19" s="7">
        <f t="shared" si="3"/>
        <v>42.604294320000001</v>
      </c>
      <c r="G19" s="7">
        <f t="shared" si="3"/>
        <v>23.356140120000003</v>
      </c>
      <c r="H19" s="20">
        <f t="shared" si="3"/>
        <v>134.82218895000003</v>
      </c>
    </row>
    <row r="20" spans="1:8" ht="45" x14ac:dyDescent="0.25">
      <c r="A20" s="6" t="s">
        <v>27</v>
      </c>
      <c r="B20" s="7">
        <f t="shared" ref="B20:H20" si="4">B6/1000000</f>
        <v>3.9502570000000001</v>
      </c>
      <c r="C20" s="7">
        <f t="shared" si="4"/>
        <v>12.94094662</v>
      </c>
      <c r="D20" s="7">
        <f t="shared" si="4"/>
        <v>19.074980309999997</v>
      </c>
      <c r="E20" s="7">
        <f t="shared" si="4"/>
        <v>10.085063980000001</v>
      </c>
      <c r="F20" s="7">
        <f t="shared" si="4"/>
        <v>9.9705903100000004</v>
      </c>
      <c r="G20" s="7">
        <f t="shared" si="4"/>
        <v>10.43593512</v>
      </c>
      <c r="H20" s="20">
        <f t="shared" si="4"/>
        <v>66.457773340000003</v>
      </c>
    </row>
    <row r="21" spans="1:8" ht="45" x14ac:dyDescent="0.25">
      <c r="A21" s="6" t="s">
        <v>28</v>
      </c>
      <c r="B21" s="7">
        <f t="shared" ref="B21:H21" si="5">B7/1000000</f>
        <v>0</v>
      </c>
      <c r="C21" s="7">
        <f t="shared" si="5"/>
        <v>8.7455119999999997</v>
      </c>
      <c r="D21" s="7">
        <f t="shared" si="5"/>
        <v>32.545656999999999</v>
      </c>
      <c r="E21" s="7">
        <f t="shared" si="5"/>
        <v>7.4429819999999998</v>
      </c>
      <c r="F21" s="7">
        <f t="shared" si="5"/>
        <v>31.337181999999999</v>
      </c>
      <c r="G21" s="7">
        <f t="shared" si="5"/>
        <v>28.316918000000001</v>
      </c>
      <c r="H21" s="20">
        <f t="shared" si="5"/>
        <v>108.388251</v>
      </c>
    </row>
    <row r="22" spans="1:8" ht="45" x14ac:dyDescent="0.25">
      <c r="A22" s="6" t="s">
        <v>29</v>
      </c>
      <c r="B22" s="7">
        <f t="shared" ref="B22:H22" si="6">B8/1000000</f>
        <v>3.4550000000000001</v>
      </c>
      <c r="C22" s="7">
        <f t="shared" si="6"/>
        <v>3.3913000000000002</v>
      </c>
      <c r="D22" s="7">
        <f t="shared" si="6"/>
        <v>25.822446739999997</v>
      </c>
      <c r="E22" s="7">
        <f t="shared" si="6"/>
        <v>5.05136991</v>
      </c>
      <c r="F22" s="7">
        <f t="shared" si="6"/>
        <v>9.6126043499999998</v>
      </c>
      <c r="G22" s="7">
        <f t="shared" si="6"/>
        <v>10.367379</v>
      </c>
      <c r="H22" s="20">
        <f t="shared" si="6"/>
        <v>57.700099999999999</v>
      </c>
    </row>
    <row r="23" spans="1:8" ht="45" x14ac:dyDescent="0.25">
      <c r="A23" s="6" t="s">
        <v>30</v>
      </c>
      <c r="B23" s="7">
        <f t="shared" ref="B23:H23" si="7">B9/1000000</f>
        <v>0.6</v>
      </c>
      <c r="C23" s="7">
        <f t="shared" si="7"/>
        <v>7.1853743400000001</v>
      </c>
      <c r="D23" s="7">
        <f t="shared" si="7"/>
        <v>16.860749930000001</v>
      </c>
      <c r="E23" s="7">
        <f t="shared" si="7"/>
        <v>2.9035654900000001</v>
      </c>
      <c r="F23" s="7">
        <f t="shared" si="7"/>
        <v>18.610821980000001</v>
      </c>
      <c r="G23" s="7">
        <f t="shared" si="7"/>
        <v>7.5167882599999993</v>
      </c>
      <c r="H23" s="20">
        <f t="shared" si="7"/>
        <v>53.677299999999995</v>
      </c>
    </row>
    <row r="24" spans="1:8" ht="45" x14ac:dyDescent="0.25">
      <c r="A24" s="6" t="s">
        <v>31</v>
      </c>
      <c r="B24" s="7">
        <f t="shared" ref="B24:H24" si="8">B10/1000000</f>
        <v>5.3880152400000005</v>
      </c>
      <c r="C24" s="7">
        <f t="shared" si="8"/>
        <v>8.2718937500000003</v>
      </c>
      <c r="D24" s="7">
        <f t="shared" si="8"/>
        <v>38.680094009999998</v>
      </c>
      <c r="E24" s="7">
        <f t="shared" si="8"/>
        <v>6.15382199</v>
      </c>
      <c r="F24" s="7">
        <f t="shared" si="8"/>
        <v>10.97501377</v>
      </c>
      <c r="G24" s="7">
        <f t="shared" si="8"/>
        <v>34.929673119999997</v>
      </c>
      <c r="H24" s="20">
        <f t="shared" si="8"/>
        <v>104.39851188</v>
      </c>
    </row>
    <row r="25" spans="1:8" ht="45" x14ac:dyDescent="0.25">
      <c r="A25" s="10" t="s">
        <v>32</v>
      </c>
      <c r="B25" s="11">
        <f t="shared" ref="B25:H25" si="9">B11/1000000</f>
        <v>2.8670584900000002</v>
      </c>
      <c r="C25" s="11">
        <f t="shared" si="9"/>
        <v>7.2553037699999994</v>
      </c>
      <c r="D25" s="11">
        <f t="shared" si="9"/>
        <v>17.245887789999998</v>
      </c>
      <c r="E25" s="11">
        <f t="shared" si="9"/>
        <v>4.6267178700000002</v>
      </c>
      <c r="F25" s="11">
        <f t="shared" si="9"/>
        <v>14.23955501</v>
      </c>
      <c r="G25" s="11">
        <f t="shared" si="9"/>
        <v>17.297260899999998</v>
      </c>
      <c r="H25" s="21">
        <f t="shared" si="9"/>
        <v>63.531783829999995</v>
      </c>
    </row>
    <row r="26" spans="1:8" x14ac:dyDescent="0.25">
      <c r="A26" s="14" t="s">
        <v>33</v>
      </c>
      <c r="B26" s="18">
        <f t="shared" ref="B26:H26" si="10">B12/1000000</f>
        <v>25.515226390000002</v>
      </c>
      <c r="C26" s="18">
        <f t="shared" si="10"/>
        <v>87.896397959999987</v>
      </c>
      <c r="D26" s="18">
        <f t="shared" si="10"/>
        <v>234.72819580999999</v>
      </c>
      <c r="E26" s="18">
        <f t="shared" si="10"/>
        <v>65.845427020000002</v>
      </c>
      <c r="F26" s="18">
        <f t="shared" si="10"/>
        <v>165.40449326999999</v>
      </c>
      <c r="G26" s="18">
        <f t="shared" si="10"/>
        <v>178.57027613000002</v>
      </c>
      <c r="H26" s="19">
        <f t="shared" si="10"/>
        <v>757.96001657999989</v>
      </c>
    </row>
  </sheetData>
  <mergeCells count="2">
    <mergeCell ref="B1:H1"/>
    <mergeCell ref="B15:H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1.8.2-7</vt:lpstr>
      <vt:lpstr>Hoja 1</vt:lpstr>
      <vt:lpstr>'1.8.2-7'!Área_de_impresión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2015-08-10T10:47:27Z</cp:lastPrinted>
  <dcterms:created xsi:type="dcterms:W3CDTF">2014-08-13T12:30:34Z</dcterms:created>
  <dcterms:modified xsi:type="dcterms:W3CDTF">2019-07-22T08:09:50Z</dcterms:modified>
</cp:coreProperties>
</file>